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harbel\Desktop\T.P. 01-2022 Câmara\"/>
    </mc:Choice>
  </mc:AlternateContent>
  <bookViews>
    <workbookView xWindow="0" yWindow="0" windowWidth="15360" windowHeight="7050" activeTab="2"/>
  </bookViews>
  <sheets>
    <sheet name="Orçamento" sheetId="1" r:id="rId1"/>
    <sheet name="BDI" sheetId="5" r:id="rId2"/>
    <sheet name="Cronograma" sheetId="4" r:id="rId3"/>
  </sheets>
  <definedNames>
    <definedName name="_xlnm.Print_Titles" localSheetId="0">Orçamento!$1:$17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3" i="4" l="1"/>
  <c r="K11" i="4"/>
  <c r="I11" i="1"/>
  <c r="C25" i="5"/>
  <c r="B13" i="5" l="1"/>
  <c r="C30" i="5"/>
  <c r="H93" i="1" l="1"/>
  <c r="I93" i="1" s="1"/>
  <c r="G93" i="1"/>
  <c r="H92" i="1"/>
  <c r="I92" i="1" s="1"/>
  <c r="G92" i="1"/>
  <c r="H91" i="1"/>
  <c r="I91" i="1" s="1"/>
  <c r="G91" i="1"/>
  <c r="H90" i="1"/>
  <c r="I90" i="1" s="1"/>
  <c r="G90" i="1"/>
  <c r="G89" i="1"/>
  <c r="H89" i="1"/>
  <c r="I89" i="1" s="1"/>
  <c r="H88" i="1"/>
  <c r="I88" i="1" s="1"/>
  <c r="G88" i="1"/>
  <c r="H24" i="4"/>
  <c r="C39" i="4"/>
  <c r="C37" i="4"/>
  <c r="C35" i="4"/>
  <c r="C33" i="4"/>
  <c r="C31" i="4"/>
  <c r="C29" i="4"/>
  <c r="C27" i="4"/>
  <c r="C25" i="4"/>
  <c r="C23" i="4"/>
  <c r="C21" i="4"/>
  <c r="C19" i="4"/>
  <c r="E86" i="1"/>
  <c r="H86" i="1"/>
  <c r="I86" i="1" s="1"/>
  <c r="E102" i="1"/>
  <c r="E85" i="1"/>
  <c r="G85" i="1" s="1"/>
  <c r="H85" i="1"/>
  <c r="H82" i="1"/>
  <c r="I82" i="1" s="1"/>
  <c r="G82" i="1"/>
  <c r="H77" i="1"/>
  <c r="I77" i="1" s="1"/>
  <c r="G77" i="1"/>
  <c r="H74" i="1"/>
  <c r="I74" i="1" s="1"/>
  <c r="G74" i="1"/>
  <c r="H73" i="1"/>
  <c r="I73" i="1" s="1"/>
  <c r="G73" i="1"/>
  <c r="H72" i="1"/>
  <c r="I72" i="1" s="1"/>
  <c r="G72" i="1"/>
  <c r="H71" i="1"/>
  <c r="I71" i="1" s="1"/>
  <c r="G71" i="1"/>
  <c r="H70" i="1"/>
  <c r="I70" i="1" s="1"/>
  <c r="G70" i="1"/>
  <c r="H69" i="1"/>
  <c r="I69" i="1" s="1"/>
  <c r="G69" i="1"/>
  <c r="H68" i="1"/>
  <c r="I68" i="1" s="1"/>
  <c r="G68" i="1"/>
  <c r="I67" i="1" l="1"/>
  <c r="D33" i="4" s="1"/>
  <c r="I85" i="1"/>
  <c r="G86" i="1"/>
  <c r="I33" i="4" l="1"/>
  <c r="E65" i="1" l="1"/>
  <c r="H65" i="1"/>
  <c r="H64" i="1"/>
  <c r="I64" i="1" s="1"/>
  <c r="G64" i="1"/>
  <c r="H62" i="1"/>
  <c r="I62" i="1" s="1"/>
  <c r="G62" i="1"/>
  <c r="H56" i="1"/>
  <c r="I56" i="1" s="1"/>
  <c r="G56" i="1"/>
  <c r="E50" i="1"/>
  <c r="H32" i="1"/>
  <c r="I32" i="1" s="1"/>
  <c r="G32" i="1"/>
  <c r="H29" i="1"/>
  <c r="I29" i="1" s="1"/>
  <c r="G29" i="1"/>
  <c r="G25" i="1"/>
  <c r="H25" i="1"/>
  <c r="I25" i="1" s="1"/>
  <c r="G23" i="1"/>
  <c r="H23" i="1"/>
  <c r="I23" i="1" s="1"/>
  <c r="G24" i="1"/>
  <c r="H24" i="1"/>
  <c r="I24" i="1" s="1"/>
  <c r="H21" i="1"/>
  <c r="I21" i="1" s="1"/>
  <c r="G21" i="1"/>
  <c r="G55" i="1"/>
  <c r="G84" i="1"/>
  <c r="H84" i="1"/>
  <c r="I84" i="1" s="1"/>
  <c r="G58" i="1"/>
  <c r="G57" i="1"/>
  <c r="G22" i="1"/>
  <c r="H59" i="1"/>
  <c r="I59" i="1" s="1"/>
  <c r="G59" i="1"/>
  <c r="H58" i="1"/>
  <c r="I58" i="1" s="1"/>
  <c r="H57" i="1"/>
  <c r="I57" i="1" s="1"/>
  <c r="H55" i="1"/>
  <c r="I55" i="1" s="1"/>
  <c r="H43" i="1"/>
  <c r="I43" i="1" s="1"/>
  <c r="G43" i="1"/>
  <c r="H22" i="1"/>
  <c r="I22" i="1" s="1"/>
  <c r="E51" i="1" l="1"/>
  <c r="G65" i="1"/>
  <c r="I65" i="1"/>
  <c r="H33" i="1"/>
  <c r="I33" i="1" s="1"/>
  <c r="G33" i="1"/>
  <c r="H31" i="1"/>
  <c r="I31" i="1" s="1"/>
  <c r="H30" i="1"/>
  <c r="I30" i="1" s="1"/>
  <c r="G30" i="1"/>
  <c r="G28" i="1"/>
  <c r="G19" i="1"/>
  <c r="H19" i="1"/>
  <c r="I19" i="1" s="1"/>
  <c r="H28" i="1"/>
  <c r="I28" i="1" s="1"/>
  <c r="I27" i="1" l="1"/>
  <c r="G31" i="1"/>
  <c r="G104" i="1" l="1"/>
  <c r="H104" i="1"/>
  <c r="I104" i="1" s="1"/>
  <c r="G103" i="1"/>
  <c r="H103" i="1"/>
  <c r="I103" i="1" s="1"/>
  <c r="G102" i="1"/>
  <c r="H102" i="1"/>
  <c r="I102" i="1" s="1"/>
  <c r="G101" i="1"/>
  <c r="H101" i="1"/>
  <c r="I101" i="1" s="1"/>
  <c r="G100" i="1"/>
  <c r="H100" i="1"/>
  <c r="I100" i="1" s="1"/>
  <c r="H99" i="1"/>
  <c r="I99" i="1" s="1"/>
  <c r="G99" i="1"/>
  <c r="H98" i="1"/>
  <c r="I98" i="1" s="1"/>
  <c r="G98" i="1"/>
  <c r="H97" i="1"/>
  <c r="I97" i="1" s="1"/>
  <c r="G97" i="1"/>
  <c r="H96" i="1"/>
  <c r="I96" i="1" s="1"/>
  <c r="G96" i="1"/>
  <c r="I95" i="1" l="1"/>
  <c r="G83" i="1"/>
  <c r="H83" i="1"/>
  <c r="I83" i="1" s="1"/>
  <c r="H81" i="1"/>
  <c r="I81" i="1" s="1"/>
  <c r="G81" i="1"/>
  <c r="H78" i="1"/>
  <c r="I78" i="1" s="1"/>
  <c r="G78" i="1"/>
  <c r="H63" i="1"/>
  <c r="I63" i="1" s="1"/>
  <c r="I61" i="1" s="1"/>
  <c r="G63" i="1"/>
  <c r="G54" i="1"/>
  <c r="H54" i="1"/>
  <c r="I54" i="1" s="1"/>
  <c r="I53" i="1" s="1"/>
  <c r="H51" i="1"/>
  <c r="I51" i="1" s="1"/>
  <c r="G51" i="1"/>
  <c r="H50" i="1"/>
  <c r="I50" i="1" s="1"/>
  <c r="G50" i="1"/>
  <c r="H49" i="1"/>
  <c r="I49" i="1" s="1"/>
  <c r="G49" i="1"/>
  <c r="G46" i="1"/>
  <c r="H46" i="1"/>
  <c r="I46" i="1" s="1"/>
  <c r="I80" i="1" l="1"/>
  <c r="D37" i="4" s="1"/>
  <c r="I76" i="1"/>
  <c r="D35" i="4" s="1"/>
  <c r="J35" i="4" s="1"/>
  <c r="I48" i="1"/>
  <c r="D27" i="4" s="1"/>
  <c r="D31" i="4"/>
  <c r="D39" i="4"/>
  <c r="D29" i="4"/>
  <c r="G45" i="1"/>
  <c r="H45" i="1"/>
  <c r="I45" i="1" s="1"/>
  <c r="H44" i="1"/>
  <c r="I44" i="1" s="1"/>
  <c r="G44" i="1"/>
  <c r="H42" i="1"/>
  <c r="I42" i="1" s="1"/>
  <c r="G42" i="1"/>
  <c r="H41" i="1"/>
  <c r="I41" i="1" s="1"/>
  <c r="G41" i="1"/>
  <c r="H38" i="1"/>
  <c r="I38" i="1" s="1"/>
  <c r="G38" i="1"/>
  <c r="H37" i="1"/>
  <c r="I37" i="1" s="1"/>
  <c r="G37" i="1"/>
  <c r="H36" i="1"/>
  <c r="I36" i="1" s="1"/>
  <c r="G36" i="1"/>
  <c r="D21" i="4"/>
  <c r="H20" i="1"/>
  <c r="G20" i="1"/>
  <c r="I40" i="1" l="1"/>
  <c r="D25" i="4" s="1"/>
  <c r="I35" i="1"/>
  <c r="D23" i="4" s="1"/>
  <c r="K39" i="4"/>
  <c r="I20" i="1"/>
  <c r="I18" i="1" s="1"/>
  <c r="I29" i="4"/>
  <c r="H27" i="4"/>
  <c r="I27" i="4"/>
  <c r="F21" i="4"/>
  <c r="G21" i="4"/>
  <c r="K37" i="4"/>
  <c r="J37" i="4"/>
  <c r="J31" i="4"/>
  <c r="I31" i="4"/>
  <c r="K41" i="4" l="1"/>
  <c r="I105" i="1"/>
  <c r="F14" i="1" s="1"/>
  <c r="J41" i="4"/>
  <c r="D19" i="4"/>
  <c r="G25" i="4"/>
  <c r="F25" i="4"/>
  <c r="H25" i="4"/>
  <c r="G23" i="4"/>
  <c r="H23" i="4"/>
  <c r="F23" i="4"/>
  <c r="I41" i="4"/>
  <c r="H41" i="4" l="1"/>
  <c r="G41" i="4"/>
  <c r="F19" i="4"/>
  <c r="F41" i="4" s="1"/>
  <c r="F42" i="4" s="1"/>
  <c r="D41" i="4"/>
  <c r="E19" i="4" s="1"/>
  <c r="E41" i="4" l="1"/>
  <c r="E33" i="4"/>
  <c r="E35" i="4"/>
  <c r="E39" i="4"/>
  <c r="E29" i="4"/>
  <c r="E31" i="4"/>
  <c r="E21" i="4"/>
  <c r="E37" i="4"/>
  <c r="E27" i="4"/>
  <c r="E25" i="4"/>
  <c r="E23" i="4"/>
  <c r="G42" i="4"/>
  <c r="H42" i="4" s="1"/>
  <c r="I42" i="4" s="1"/>
  <c r="J42" i="4" s="1"/>
  <c r="K42" i="4" s="1"/>
</calcChain>
</file>

<file path=xl/sharedStrings.xml><?xml version="1.0" encoding="utf-8"?>
<sst xmlns="http://schemas.openxmlformats.org/spreadsheetml/2006/main" count="386" uniqueCount="283">
  <si>
    <t>Item</t>
  </si>
  <si>
    <t>Código</t>
  </si>
  <si>
    <t>Descrição</t>
  </si>
  <si>
    <t xml:space="preserve">UN </t>
  </si>
  <si>
    <t>Qtde</t>
  </si>
  <si>
    <t>Valores Sem BDI</t>
  </si>
  <si>
    <t>Unitário</t>
  </si>
  <si>
    <t>Total</t>
  </si>
  <si>
    <t>Valores Com BDI</t>
  </si>
  <si>
    <t>Subtotal:</t>
  </si>
  <si>
    <t>1.1</t>
  </si>
  <si>
    <t>Sem Desoneração</t>
  </si>
  <si>
    <t>Data Base:</t>
  </si>
  <si>
    <t>BDI:</t>
  </si>
  <si>
    <t>1.2</t>
  </si>
  <si>
    <t>1.3</t>
  </si>
  <si>
    <t>1.4</t>
  </si>
  <si>
    <t>1.5</t>
  </si>
  <si>
    <t>m</t>
  </si>
  <si>
    <t>1.6</t>
  </si>
  <si>
    <t>1.7</t>
  </si>
  <si>
    <t>2.</t>
  </si>
  <si>
    <t>2.1</t>
  </si>
  <si>
    <t>m³</t>
  </si>
  <si>
    <t>kg</t>
  </si>
  <si>
    <t>m²</t>
  </si>
  <si>
    <t>SUPERESTRUTURA - EXECUÇÃO DE PILARES E VIGAS EM CONCRETO ARMADO</t>
  </si>
  <si>
    <t>LAJES</t>
  </si>
  <si>
    <t>ESQUADRIAS</t>
  </si>
  <si>
    <t>PAVIMENTO</t>
  </si>
  <si>
    <t>ACABAMENTOS</t>
  </si>
  <si>
    <t>INSTALAÇÕES ELÉTRICAS</t>
  </si>
  <si>
    <t>Cabo de cobre flexível isolado 2,5 mm²</t>
  </si>
  <si>
    <t>Cabo de cobre flexível isolado 6,0 mm²</t>
  </si>
  <si>
    <t>Disjuntor monopolar, corrente nominal de 10 a 30A - fornecimento e instalação</t>
  </si>
  <si>
    <t>Suporte para fixação de espelho placa 4x2", para instalação de tomadas e interruptores</t>
  </si>
  <si>
    <t>Interruptor simples (2 módulos), 10A/250V, incluindo suporte e placa - fornecimento e instalação</t>
  </si>
  <si>
    <t>Tomada de embutir (1 módulo), 2P+T 10A, fornecimento e instalação</t>
  </si>
  <si>
    <t>Caixa octogonal 4x4" para laje - fornecimento e instalação</t>
  </si>
  <si>
    <t xml:space="preserve">Lâmpada compacta de LED 10W, base e27 - fornecimento e instalação </t>
  </si>
  <si>
    <t>Total:</t>
  </si>
  <si>
    <t>PLANILHA ORÇAMENTÁRIA</t>
  </si>
  <si>
    <t>OBRA:</t>
  </si>
  <si>
    <t>PROPRIETÁRIO:</t>
  </si>
  <si>
    <t>ENDEREÇO:</t>
  </si>
  <si>
    <t>Mês 1</t>
  </si>
  <si>
    <t>Mês 2</t>
  </si>
  <si>
    <t>Mês 3</t>
  </si>
  <si>
    <t>Eng.º Vagner Alexandre de Magalhães</t>
  </si>
  <si>
    <t>CREA-SP 5070098352</t>
  </si>
  <si>
    <t>COBERTURA</t>
  </si>
  <si>
    <t>Concretagem de pilares e vigas, fck 25 Mpa, lançamento, adensamento e acabamento</t>
  </si>
  <si>
    <t>SERVIÇOS PRELIMINARES E DEMOLIÇÕES</t>
  </si>
  <si>
    <t>Alvenaria de vedação em bloco cerâmico furado na horizontal de 14x19x29 (espessura 14,00 cm, bloco deitado) e argamassa de assentamento com preparo manual.</t>
  </si>
  <si>
    <t>3.</t>
  </si>
  <si>
    <t>4.</t>
  </si>
  <si>
    <t>5.</t>
  </si>
  <si>
    <t>6.</t>
  </si>
  <si>
    <t>7.</t>
  </si>
  <si>
    <t>10.</t>
  </si>
  <si>
    <t>11.</t>
  </si>
  <si>
    <t>3.1</t>
  </si>
  <si>
    <t>3.3</t>
  </si>
  <si>
    <t>3.2</t>
  </si>
  <si>
    <t>4.1</t>
  </si>
  <si>
    <t>4.2</t>
  </si>
  <si>
    <t>4.4</t>
  </si>
  <si>
    <t>4.3</t>
  </si>
  <si>
    <t>4.5</t>
  </si>
  <si>
    <t>4.6</t>
  </si>
  <si>
    <t>5.1</t>
  </si>
  <si>
    <t>5.2</t>
  </si>
  <si>
    <t>5.3</t>
  </si>
  <si>
    <t>6.4</t>
  </si>
  <si>
    <t>7.1</t>
  </si>
  <si>
    <t>8.1</t>
  </si>
  <si>
    <t>10.2</t>
  </si>
  <si>
    <t>10.3</t>
  </si>
  <si>
    <t>10.4</t>
  </si>
  <si>
    <t>10.5</t>
  </si>
  <si>
    <t>10.6</t>
  </si>
  <si>
    <t>2.2</t>
  </si>
  <si>
    <t>Broca em concreto armado diâmetro de 20 cm - completa</t>
  </si>
  <si>
    <t>10.01.040</t>
  </si>
  <si>
    <t>12.01.021</t>
  </si>
  <si>
    <t>11.01.130</t>
  </si>
  <si>
    <t>09.01.030</t>
  </si>
  <si>
    <t>Armadura em barra de aço CA-50 (A ou B) fyk = 500 Mpa</t>
  </si>
  <si>
    <t>14.04.210</t>
  </si>
  <si>
    <t>38.01.040</t>
  </si>
  <si>
    <t>Eletroduto de PVC rígido roscável de 3/4´ - com acessórios</t>
  </si>
  <si>
    <t>17.02.030</t>
  </si>
  <si>
    <t>Chapisco 1:4 com areia grossa</t>
  </si>
  <si>
    <t>17.02.120</t>
  </si>
  <si>
    <t>Emboço comum</t>
  </si>
  <si>
    <t>17.02.220</t>
  </si>
  <si>
    <t>Reboco</t>
  </si>
  <si>
    <t>13.01.130</t>
  </si>
  <si>
    <t>Laje pré-fabricada mista vigota treliçada/lajota cerâmica - LT 12 (8+4) e capa com concreto de 25 Mpa</t>
  </si>
  <si>
    <t>17.02.020</t>
  </si>
  <si>
    <t>Chapisco</t>
  </si>
  <si>
    <t>46.02.070</t>
  </si>
  <si>
    <t>Tubo de PVC rígido branco PxB com virola e anel de borracha, linha esgoto série normal, DN= 100 mm, inclusive conexões</t>
  </si>
  <si>
    <t>17.01.040</t>
  </si>
  <si>
    <t>18.06.102</t>
  </si>
  <si>
    <t>37.03.200</t>
  </si>
  <si>
    <t>39.02.016</t>
  </si>
  <si>
    <t>39.02.030</t>
  </si>
  <si>
    <t>37.13.600</t>
  </si>
  <si>
    <t>40.05.020</t>
  </si>
  <si>
    <t>61.15.020</t>
  </si>
  <si>
    <t>41.02.541</t>
  </si>
  <si>
    <t>Quadro de distribuição com barramento, bifásico, de embutir em chapa de aço galvanizada ou PVC, para 4 disjuntores DIN, 100A, incluindo barramento.</t>
  </si>
  <si>
    <t>02.08.050</t>
  </si>
  <si>
    <t>Placa em lona com impressão digital e estrutura em madeira</t>
  </si>
  <si>
    <t>02.10.020</t>
  </si>
  <si>
    <t>Locação de obra de edificação</t>
  </si>
  <si>
    <t>CDHU:</t>
  </si>
  <si>
    <t>16.33.022</t>
  </si>
  <si>
    <t>33.10.100</t>
  </si>
  <si>
    <t>Textura acrílica para uso interno / externo, inclusive preparo</t>
  </si>
  <si>
    <t>40.07.010</t>
  </si>
  <si>
    <t>40.07.020</t>
  </si>
  <si>
    <t>2.3</t>
  </si>
  <si>
    <t>2.4</t>
  </si>
  <si>
    <t>2.5</t>
  </si>
  <si>
    <t>INFRAESTRUTURA BROCAS E VIGAS BALDRAME</t>
  </si>
  <si>
    <t>32.16.010</t>
  </si>
  <si>
    <t>Impermeabilização em pintura de asfalto oxidado com solventes orgânicos, sobre massa</t>
  </si>
  <si>
    <t>Forma em madeira comum para estrutura reaproveitamento 2x</t>
  </si>
  <si>
    <t>Calha, rufo, afins em chapa galvanizada nº 24 - corte 0,33 m</t>
  </si>
  <si>
    <t>Placa cerâmica, piso, esmaltada PEI-5 para área interna, grupo de absorção BIIb, resistência química B, assentado com argamassa colante industrializada</t>
  </si>
  <si>
    <t>ITEM</t>
  </si>
  <si>
    <t>REFORMA E AMPLIAÇÃO DO PRÉDIO DA CÂMARA MUNICIPAL DE DUARTINA</t>
  </si>
  <si>
    <t>CÂMARA MUNICIPAL DE DUARTINA</t>
  </si>
  <si>
    <t>AVENIDA EMÍLIO MENECHELLI, 670, VILA SALOMÃO SABBAG, DUARTINA/SP</t>
  </si>
  <si>
    <t>03.02.040</t>
  </si>
  <si>
    <t>03.01.240</t>
  </si>
  <si>
    <t>Demolição manual de alvenaria de elevação ou elemento vazado, incluindo revestimento</t>
  </si>
  <si>
    <t>Demolição mecanizada de pavimento ou piso em concreto, inclusive fragmentação, carregamento, transporte até 1 quilômetro e descarregamento</t>
  </si>
  <si>
    <t>14.30.842</t>
  </si>
  <si>
    <t>Portas e Janelas em vidro temperado simples, com coluna estrutural em alumínio extrudado</t>
  </si>
  <si>
    <t>8.0</t>
  </si>
  <si>
    <t>38.01.100</t>
  </si>
  <si>
    <t>Eletroduto de PVC rígido roscável de 1 1/2´ - com acessórios</t>
  </si>
  <si>
    <t>26.02.060</t>
  </si>
  <si>
    <t>6.1</t>
  </si>
  <si>
    <t>15.01.320</t>
  </si>
  <si>
    <t>Estrutura em terças para telhas perfil e material qualquer, exceto barro</t>
  </si>
  <si>
    <t>6.2</t>
  </si>
  <si>
    <t>6.3</t>
  </si>
  <si>
    <t>6.5</t>
  </si>
  <si>
    <t>49.01.016</t>
  </si>
  <si>
    <t>Caixa sifonada de PVC rígido de 100 x 100 x 50 mm, com grelha</t>
  </si>
  <si>
    <t>21.03.151</t>
  </si>
  <si>
    <t>Revestimento em placas de alumínio composto "ACM", espessura de 4 mm e acabamento em PVDF</t>
  </si>
  <si>
    <t>1.0</t>
  </si>
  <si>
    <t>03.01.200</t>
  </si>
  <si>
    <t>Demolição mecanizada de concreto armado, inclusive fragmentação, carregamento, transporte</t>
  </si>
  <si>
    <t>04.03.040</t>
  </si>
  <si>
    <t>Retirada de telhamento perfil e material qualquer, exceto barro</t>
  </si>
  <si>
    <t>04.02.140</t>
  </si>
  <si>
    <t>Retirada de estrutura metálica</t>
  </si>
  <si>
    <t>2.6</t>
  </si>
  <si>
    <t>06.01.020</t>
  </si>
  <si>
    <t>Escavação manual em solo de 1ª e 2ª categoria em campo aberto</t>
  </si>
  <si>
    <t>ALVENARIA DE VEDAÇÃO</t>
  </si>
  <si>
    <t>16.03.020</t>
  </si>
  <si>
    <t>Telhamento em cimento reforçado com fio sintético CRFS - perfil
ondulado de 8 mm</t>
  </si>
  <si>
    <t>25.02.050</t>
  </si>
  <si>
    <t>Porta de abrir em alumínio, linha comercial</t>
  </si>
  <si>
    <t>7.2</t>
  </si>
  <si>
    <t>7.3</t>
  </si>
  <si>
    <t>7.4</t>
  </si>
  <si>
    <t>24.02.040</t>
  </si>
  <si>
    <t>Vidro temperado de 10 mm</t>
  </si>
  <si>
    <t>Porta/portão tipo gradil sob medida (com reaproveitamento dos portões existentes)</t>
  </si>
  <si>
    <t>TOTAL:</t>
  </si>
  <si>
    <t>INSTALAÇÕES HIDRÁULICAS - ÁGUA FRIA</t>
  </si>
  <si>
    <t>46.01.010</t>
  </si>
  <si>
    <t>46.01.050</t>
  </si>
  <si>
    <t>47.04.040</t>
  </si>
  <si>
    <t>47.01.130</t>
  </si>
  <si>
    <t>48.02.400</t>
  </si>
  <si>
    <t>47.01.020</t>
  </si>
  <si>
    <t>8.2</t>
  </si>
  <si>
    <t>8.3</t>
  </si>
  <si>
    <t>8.4</t>
  </si>
  <si>
    <t>8.5</t>
  </si>
  <si>
    <t>8.6</t>
  </si>
  <si>
    <t>8.7</t>
  </si>
  <si>
    <t>Tubo de PVC rígido soldável DN 25 mm, inclusive conexões</t>
  </si>
  <si>
    <t>Tubo de PVC rígido soldável marrom, DN= 50 mm, (1 1/2´), inclusive conexões</t>
  </si>
  <si>
    <t>Válvula de descarga com registro próprio, DN= 1 1/2´</t>
  </si>
  <si>
    <t>Registro de gaveta em latão fundido sem acabamento, DN= 1 1/2´</t>
  </si>
  <si>
    <t>Registro de gaveta em latão fundido sem acabamento 25 mm</t>
  </si>
  <si>
    <t>Registro de pressão com acabamento e canopla cromada 25 mm</t>
  </si>
  <si>
    <t>9.0</t>
  </si>
  <si>
    <t>Reservatório em polietileno com tampa de rosca - capacidade de 500 litros</t>
  </si>
  <si>
    <t>54.01.010</t>
  </si>
  <si>
    <t>Regularização e compactação mecanizada de superfície, sem controle do proctor normal, espessura de 3,00 cm</t>
  </si>
  <si>
    <t>9.1</t>
  </si>
  <si>
    <t>9.2</t>
  </si>
  <si>
    <t>Pavimento executado no local 300 kg/cim/m³ e=0,05 m</t>
  </si>
  <si>
    <t>10.1</t>
  </si>
  <si>
    <t>Placa cerâmica, parede, esmaltada PEI-5 para área interna, grupo de absorção BIIb, resistência química B, assentado com argamassa colante industrializada</t>
  </si>
  <si>
    <t>30.04.100</t>
  </si>
  <si>
    <t>Piso de concreto, intertravado, espessura de 6 cm, com rejunte</t>
  </si>
  <si>
    <t>15.03.090</t>
  </si>
  <si>
    <t>Montagem de estrutura metálica em aço, sem pintura</t>
  </si>
  <si>
    <t>DESCRIÇÃO</t>
  </si>
  <si>
    <t>VALOR</t>
  </si>
  <si>
    <t>PESO</t>
  </si>
  <si>
    <t>PERÍODO DE EXECUÇÃO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</si>
  <si>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</si>
  <si>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</si>
  <si>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</si>
  <si>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</si>
  <si>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</si>
  <si>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</si>
  <si>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</si>
  <si>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</si>
  <si>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</si>
  <si>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Mês 4</t>
  </si>
  <si>
    <t>Mês 5</t>
  </si>
  <si>
    <t>Mês 6</t>
  </si>
  <si>
    <t>ACUMULADO:</t>
  </si>
  <si>
    <t>ART nº 28027230211729976</t>
  </si>
  <si>
    <t>CRONOGRAMA FÍSICO FINANCEIRO</t>
  </si>
  <si>
    <t>10.6.1</t>
  </si>
  <si>
    <t>INSTALAÇÃO DE LOUÇAS E METAIS</t>
  </si>
  <si>
    <t>10.6.1.1</t>
  </si>
  <si>
    <t>30.01.020</t>
  </si>
  <si>
    <t>Barras de apoio em aço inoxidável polido com L=60 cm</t>
  </si>
  <si>
    <t>10.6.1.2</t>
  </si>
  <si>
    <t>10.6.1.3</t>
  </si>
  <si>
    <t>10.6.1.4</t>
  </si>
  <si>
    <t>10.6.1.5</t>
  </si>
  <si>
    <t>10.6.1.6</t>
  </si>
  <si>
    <t>30.08.060</t>
  </si>
  <si>
    <t>Bacia sanitária com caixa acoplada de louça branca para pessoas com mobilidade reduzida</t>
  </si>
  <si>
    <t xml:space="preserve">un </t>
  </si>
  <si>
    <t>44.01.050</t>
  </si>
  <si>
    <t>30.08.040</t>
  </si>
  <si>
    <t>44.20.280</t>
  </si>
  <si>
    <t>44.03.480</t>
  </si>
  <si>
    <t>Bacia sifonada de louça sem tampa - 6 litros</t>
  </si>
  <si>
    <t>Lavatório de Louça branca para pessoas com mobilidade reduzida</t>
  </si>
  <si>
    <t>Tampa de plástico para bacia sanitária</t>
  </si>
  <si>
    <t>Torneira de mesa para lavatório compacta, acionamento hidromecânico, em latão cromado, DN= 1/2´</t>
  </si>
  <si>
    <t>184</t>
  </si>
  <si>
    <t>Cobertura plana em chapa de policarbonato alveolar bronze de 6 mm</t>
  </si>
  <si>
    <t>16.32.120</t>
  </si>
  <si>
    <t xml:space="preserve">DEMONSTRATIVO DE COMPOSIÇÃO DO BDI (acórdão 2622/2013-TCU-Plenário) </t>
  </si>
  <si>
    <t xml:space="preserve">Processo n.º </t>
  </si>
  <si>
    <t>Convênio n.º</t>
  </si>
  <si>
    <t>Data da Elaboração:</t>
  </si>
  <si>
    <t>Objeto</t>
  </si>
  <si>
    <t>COMPOSIÇÃO DO BDI (acórdão 2622/2013-TCU-Plenário)</t>
  </si>
  <si>
    <t>ITENS</t>
  </si>
  <si>
    <t>%</t>
  </si>
  <si>
    <t>AC</t>
  </si>
  <si>
    <t>Administraçao Central</t>
  </si>
  <si>
    <t>S</t>
  </si>
  <si>
    <t>Seguros</t>
  </si>
  <si>
    <t xml:space="preserve">R </t>
  </si>
  <si>
    <t>Riscos</t>
  </si>
  <si>
    <t>G</t>
  </si>
  <si>
    <t>Garantias</t>
  </si>
  <si>
    <t>DF</t>
  </si>
  <si>
    <t>Despesas Financeiras</t>
  </si>
  <si>
    <t>L</t>
  </si>
  <si>
    <t>Lucro/Remuneração</t>
  </si>
  <si>
    <t>l</t>
  </si>
  <si>
    <t>Impostos/tributos</t>
  </si>
  <si>
    <t>PIS</t>
  </si>
  <si>
    <t>COFINS</t>
  </si>
  <si>
    <t>ISS</t>
  </si>
  <si>
    <t>Contribuição Previdenciaria</t>
  </si>
  <si>
    <t>Taxa do BDI  (%)</t>
  </si>
  <si>
    <t>Assinatura do Responsável Técnico</t>
  </si>
  <si>
    <t>Assinatura do Gestor Contábil</t>
  </si>
  <si>
    <r>
      <t xml:space="preserve">Declaramos sob pena da Lei que a alternativa adotada pela CÂMARA MUNICIPAL DE DUARTINA é </t>
    </r>
    <r>
      <rPr>
        <b/>
        <sz val="11"/>
        <rFont val="Calibri"/>
        <family val="2"/>
        <scheme val="minor"/>
      </rPr>
      <t>SEM Desoneração</t>
    </r>
    <r>
      <rPr>
        <b/>
        <sz val="11"/>
        <color theme="1"/>
        <rFont val="Calibri"/>
        <family val="2"/>
        <scheme val="minor"/>
      </rPr>
      <t xml:space="preserve"> e que esta é a mais vantajosa para a Administração Pública.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</si>
</sst>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0" fillId="0" borderId="0" xfId="0" applyAlignment="1">
      <alignment horizontal="center"/>
    </xf>
    <xf numFmtId="44" fontId="0" fillId="0" borderId="0" xfId="2" applyFont="1"/>
    <xf numFmtId="0" fontId="0" fillId="0" borderId="0" xfId="0" applyAlignment="1">
      <alignment wrapText="1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center" vertical="top"/>
    </xf>
    <xf numFmtId="49" fontId="0" fillId="0" borderId="0" xfId="0" applyNumberFormat="1" applyAlignment="1">
      <alignment horizontal="left" vertical="top"/>
    </xf>
    <xf numFmtId="49" fontId="0" fillId="0" borderId="6" xfId="0" applyNumberFormat="1" applyBorder="1" applyAlignment="1">
      <alignment horizontal="center" vertical="top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center"/>
    </xf>
    <xf numFmtId="44" fontId="0" fillId="0" borderId="6" xfId="2" applyFont="1" applyBorder="1"/>
    <xf numFmtId="0" fontId="0" fillId="0" borderId="10" xfId="0" applyBorder="1" applyAlignment="1">
      <alignment horizontal="center" vertical="top"/>
    </xf>
    <xf numFmtId="44" fontId="0" fillId="0" borderId="11" xfId="2" applyFont="1" applyBorder="1"/>
    <xf numFmtId="49" fontId="0" fillId="0" borderId="13" xfId="0" applyNumberFormat="1" applyBorder="1" applyAlignment="1">
      <alignment horizontal="center" vertical="top"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/>
    </xf>
    <xf numFmtId="44" fontId="0" fillId="0" borderId="13" xfId="2" applyFont="1" applyBorder="1"/>
    <xf numFmtId="44" fontId="0" fillId="0" borderId="14" xfId="2" applyFont="1" applyBorder="1"/>
    <xf numFmtId="0" fontId="0" fillId="0" borderId="0" xfId="0" applyBorder="1" applyAlignment="1">
      <alignment horizontal="center" vertical="top"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44" fontId="0" fillId="0" borderId="0" xfId="2" applyFont="1" applyBorder="1"/>
    <xf numFmtId="44" fontId="3" fillId="0" borderId="1" xfId="2" applyFont="1" applyBorder="1"/>
    <xf numFmtId="44" fontId="3" fillId="0" borderId="15" xfId="2" applyFont="1" applyBorder="1"/>
    <xf numFmtId="0" fontId="0" fillId="0" borderId="12" xfId="0" applyBorder="1" applyAlignment="1">
      <alignment horizontal="center" vertical="top"/>
    </xf>
    <xf numFmtId="44" fontId="2" fillId="2" borderId="1" xfId="2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/>
    </xf>
    <xf numFmtId="44" fontId="2" fillId="4" borderId="6" xfId="2" applyFont="1" applyFill="1" applyBorder="1" applyAlignment="1">
      <alignment horizontal="center" vertical="center"/>
    </xf>
    <xf numFmtId="17" fontId="1" fillId="5" borderId="1" xfId="2" applyNumberFormat="1" applyFont="1" applyFill="1" applyBorder="1" applyAlignment="1">
      <alignment horizontal="center"/>
    </xf>
    <xf numFmtId="49" fontId="1" fillId="5" borderId="1" xfId="2" applyNumberFormat="1" applyFont="1" applyFill="1" applyBorder="1" applyAlignment="1">
      <alignment horizontal="center"/>
    </xf>
    <xf numFmtId="0" fontId="0" fillId="0" borderId="6" xfId="0" applyBorder="1" applyAlignment="1">
      <alignment vertical="top" wrapText="1"/>
    </xf>
    <xf numFmtId="44" fontId="3" fillId="5" borderId="11" xfId="2" applyFont="1" applyFill="1" applyBorder="1"/>
    <xf numFmtId="0" fontId="3" fillId="6" borderId="10" xfId="0" applyFont="1" applyFill="1" applyBorder="1" applyAlignment="1">
      <alignment horizontal="center" vertical="top"/>
    </xf>
    <xf numFmtId="0" fontId="3" fillId="0" borderId="0" xfId="0" applyFont="1"/>
    <xf numFmtId="44" fontId="3" fillId="0" borderId="11" xfId="2" applyFont="1" applyFill="1" applyBorder="1"/>
    <xf numFmtId="0" fontId="0" fillId="3" borderId="10" xfId="0" applyFill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43" fontId="0" fillId="0" borderId="6" xfId="1" applyFont="1" applyBorder="1" applyAlignment="1">
      <alignment horizontal="center"/>
    </xf>
    <xf numFmtId="43" fontId="0" fillId="0" borderId="0" xfId="1" applyFont="1" applyAlignment="1">
      <alignment horizontal="center"/>
    </xf>
    <xf numFmtId="43" fontId="0" fillId="0" borderId="13" xfId="1" applyFont="1" applyBorder="1" applyAlignment="1">
      <alignment horizontal="center"/>
    </xf>
    <xf numFmtId="43" fontId="0" fillId="0" borderId="0" xfId="1" applyFont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44" fontId="2" fillId="4" borderId="26" xfId="2" applyFont="1" applyFill="1" applyBorder="1" applyAlignment="1">
      <alignment horizontal="center" vertical="center"/>
    </xf>
    <xf numFmtId="44" fontId="2" fillId="2" borderId="6" xfId="2" applyFont="1" applyFill="1" applyBorder="1" applyAlignment="1">
      <alignment horizontal="center" vertical="center"/>
    </xf>
    <xf numFmtId="0" fontId="0" fillId="0" borderId="6" xfId="0" applyBorder="1" applyAlignment="1">
      <alignment vertical="top"/>
    </xf>
    <xf numFmtId="44" fontId="2" fillId="2" borderId="11" xfId="2" applyFont="1" applyFill="1" applyBorder="1" applyAlignment="1">
      <alignment horizontal="center" vertical="center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1" xfId="0" applyBorder="1" applyAlignment="1">
      <alignment horizontal="center" vertical="top"/>
    </xf>
    <xf numFmtId="49" fontId="0" fillId="0" borderId="20" xfId="0" applyNumberFormat="1" applyBorder="1" applyAlignment="1">
      <alignment horizontal="left" vertical="top"/>
    </xf>
    <xf numFmtId="44" fontId="0" fillId="0" borderId="20" xfId="2" applyFont="1" applyBorder="1"/>
    <xf numFmtId="0" fontId="0" fillId="0" borderId="17" xfId="0" applyBorder="1" applyAlignment="1">
      <alignment horizontal="center" vertical="top"/>
    </xf>
    <xf numFmtId="49" fontId="0" fillId="0" borderId="18" xfId="0" applyNumberFormat="1" applyBorder="1" applyAlignment="1">
      <alignment horizontal="center" vertical="top"/>
    </xf>
    <xf numFmtId="0" fontId="0" fillId="0" borderId="18" xfId="0" applyBorder="1" applyAlignment="1">
      <alignment wrapText="1"/>
    </xf>
    <xf numFmtId="44" fontId="0" fillId="0" borderId="18" xfId="2" applyFont="1" applyBorder="1"/>
    <xf numFmtId="44" fontId="3" fillId="5" borderId="0" xfId="2" applyFont="1" applyFill="1" applyBorder="1"/>
    <xf numFmtId="44" fontId="0" fillId="0" borderId="0" xfId="2" applyFont="1" applyAlignment="1">
      <alignment horizontal="center"/>
    </xf>
    <xf numFmtId="44" fontId="0" fillId="0" borderId="20" xfId="2" applyFont="1" applyBorder="1" applyAlignment="1">
      <alignment horizontal="center"/>
    </xf>
    <xf numFmtId="44" fontId="0" fillId="0" borderId="0" xfId="2" applyFont="1" applyBorder="1" applyAlignment="1">
      <alignment horizontal="center"/>
    </xf>
    <xf numFmtId="44" fontId="0" fillId="0" borderId="18" xfId="2" applyFont="1" applyBorder="1" applyAlignment="1">
      <alignment horizontal="center"/>
    </xf>
    <xf numFmtId="10" fontId="0" fillId="0" borderId="0" xfId="3" applyNumberFormat="1" applyFont="1" applyAlignment="1">
      <alignment horizontal="center"/>
    </xf>
    <xf numFmtId="10" fontId="0" fillId="0" borderId="20" xfId="3" applyNumberFormat="1" applyFont="1" applyBorder="1" applyAlignment="1">
      <alignment horizontal="center"/>
    </xf>
    <xf numFmtId="10" fontId="0" fillId="0" borderId="0" xfId="3" applyNumberFormat="1" applyFont="1" applyBorder="1" applyAlignment="1">
      <alignment horizontal="center"/>
    </xf>
    <xf numFmtId="10" fontId="2" fillId="5" borderId="0" xfId="3" applyNumberFormat="1" applyFont="1" applyFill="1" applyBorder="1" applyAlignment="1">
      <alignment horizontal="center"/>
    </xf>
    <xf numFmtId="10" fontId="0" fillId="0" borderId="18" xfId="3" applyNumberFormat="1" applyFont="1" applyBorder="1" applyAlignment="1">
      <alignment horizontal="center"/>
    </xf>
    <xf numFmtId="10" fontId="0" fillId="0" borderId="0" xfId="3" applyNumberFormat="1" applyFont="1"/>
    <xf numFmtId="0" fontId="2" fillId="4" borderId="20" xfId="0" applyFont="1" applyFill="1" applyBorder="1" applyAlignment="1">
      <alignment horizontal="center"/>
    </xf>
    <xf numFmtId="44" fontId="2" fillId="4" borderId="3" xfId="2" applyFont="1" applyFill="1" applyBorder="1" applyAlignment="1">
      <alignment horizontal="center"/>
    </xf>
    <xf numFmtId="10" fontId="2" fillId="4" borderId="3" xfId="3" applyNumberFormat="1" applyFont="1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44" fontId="2" fillId="4" borderId="0" xfId="2" applyFont="1" applyFill="1" applyBorder="1" applyAlignment="1">
      <alignment horizontal="center"/>
    </xf>
    <xf numFmtId="10" fontId="2" fillId="4" borderId="0" xfId="3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49" fontId="3" fillId="0" borderId="5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right" vertical="center"/>
    </xf>
    <xf numFmtId="44" fontId="0" fillId="0" borderId="1" xfId="0" applyNumberFormat="1" applyBorder="1"/>
    <xf numFmtId="44" fontId="0" fillId="0" borderId="24" xfId="2" applyFont="1" applyBorder="1"/>
    <xf numFmtId="44" fontId="0" fillId="0" borderId="29" xfId="0" applyNumberFormat="1" applyBorder="1"/>
    <xf numFmtId="9" fontId="0" fillId="0" borderId="30" xfId="0" applyNumberFormat="1" applyBorder="1" applyAlignment="1">
      <alignment horizontal="center"/>
    </xf>
    <xf numFmtId="0" fontId="0" fillId="3" borderId="29" xfId="0" applyFill="1" applyBorder="1"/>
    <xf numFmtId="0" fontId="0" fillId="3" borderId="30" xfId="0" applyFill="1" applyBorder="1"/>
    <xf numFmtId="10" fontId="0" fillId="0" borderId="30" xfId="0" applyNumberForma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0" xfId="0" applyBorder="1"/>
    <xf numFmtId="0" fontId="0" fillId="0" borderId="27" xfId="0" applyBorder="1"/>
    <xf numFmtId="0" fontId="0" fillId="0" borderId="18" xfId="0" applyBorder="1"/>
    <xf numFmtId="0" fontId="0" fillId="0" borderId="22" xfId="0" applyBorder="1"/>
    <xf numFmtId="0" fontId="3" fillId="0" borderId="10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4" fontId="9" fillId="0" borderId="0" xfId="0" applyNumberFormat="1" applyFont="1" applyAlignment="1">
      <alignment horizontal="left"/>
    </xf>
    <xf numFmtId="0" fontId="0" fillId="0" borderId="0" xfId="0" applyAlignment="1">
      <alignment horizontal="justify" vertical="justify"/>
    </xf>
    <xf numFmtId="49" fontId="9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9" fillId="0" borderId="0" xfId="0" applyFont="1" applyAlignment="1">
      <alignment wrapText="1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10" fontId="9" fillId="0" borderId="34" xfId="0" applyNumberFormat="1" applyFont="1" applyBorder="1" applyAlignment="1">
      <alignment horizontal="center"/>
    </xf>
    <xf numFmtId="10" fontId="9" fillId="0" borderId="35" xfId="0" applyNumberFormat="1" applyFont="1" applyBorder="1" applyAlignment="1">
      <alignment horizontal="center"/>
    </xf>
    <xf numFmtId="10" fontId="9" fillId="0" borderId="36" xfId="0" applyNumberFormat="1" applyFont="1" applyBorder="1" applyAlignment="1">
      <alignment horizontal="center"/>
    </xf>
    <xf numFmtId="0" fontId="9" fillId="0" borderId="6" xfId="0" applyFont="1" applyBorder="1"/>
    <xf numFmtId="0" fontId="0" fillId="0" borderId="6" xfId="0" applyBorder="1"/>
    <xf numFmtId="0" fontId="11" fillId="0" borderId="6" xfId="0" applyFont="1" applyBorder="1"/>
    <xf numFmtId="10" fontId="12" fillId="0" borderId="39" xfId="3" applyNumberFormat="1" applyFont="1" applyBorder="1" applyAlignment="1">
      <alignment horizontal="center"/>
    </xf>
    <xf numFmtId="10" fontId="0" fillId="0" borderId="0" xfId="0" applyNumberFormat="1"/>
    <xf numFmtId="0" fontId="0" fillId="0" borderId="0" xfId="0" applyAlignment="1">
      <alignment horizontal="left" vertical="top"/>
    </xf>
    <xf numFmtId="0" fontId="0" fillId="0" borderId="0" xfId="0" applyAlignment="1">
      <alignment horizontal="left" vertical="justify" wrapText="1"/>
    </xf>
    <xf numFmtId="43" fontId="0" fillId="0" borderId="0" xfId="1" applyFont="1" applyAlignment="1">
      <alignment vertical="center"/>
    </xf>
    <xf numFmtId="0" fontId="0" fillId="0" borderId="0" xfId="0" applyAlignment="1">
      <alignment horizontal="right"/>
    </xf>
    <xf numFmtId="0" fontId="10" fillId="0" borderId="40" xfId="0" applyFont="1" applyBorder="1" applyAlignment="1">
      <alignment horizontal="right"/>
    </xf>
    <xf numFmtId="0" fontId="12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10" fontId="0" fillId="0" borderId="11" xfId="0" applyNumberFormat="1" applyBorder="1" applyAlignment="1">
      <alignment horizontal="center"/>
    </xf>
    <xf numFmtId="0" fontId="0" fillId="0" borderId="10" xfId="0" applyBorder="1"/>
    <xf numFmtId="10" fontId="3" fillId="0" borderId="1" xfId="2" applyNumberFormat="1" applyFont="1" applyFill="1" applyBorder="1" applyAlignment="1">
      <alignment horizontal="center" vertical="center"/>
    </xf>
    <xf numFmtId="49" fontId="3" fillId="0" borderId="23" xfId="0" applyNumberFormat="1" applyFont="1" applyBorder="1" applyAlignment="1">
      <alignment horizontal="left" vertical="top"/>
    </xf>
    <xf numFmtId="49" fontId="3" fillId="0" borderId="16" xfId="0" applyNumberFormat="1" applyFont="1" applyBorder="1" applyAlignment="1">
      <alignment horizontal="left" vertical="top"/>
    </xf>
    <xf numFmtId="49" fontId="3" fillId="0" borderId="25" xfId="0" applyNumberFormat="1" applyFont="1" applyBorder="1" applyAlignment="1">
      <alignment horizontal="left" vertical="top"/>
    </xf>
    <xf numFmtId="43" fontId="2" fillId="2" borderId="8" xfId="1" applyFont="1" applyFill="1" applyBorder="1" applyAlignment="1">
      <alignment horizontal="center"/>
    </xf>
    <xf numFmtId="43" fontId="2" fillId="2" borderId="6" xfId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left"/>
    </xf>
    <xf numFmtId="0" fontId="3" fillId="0" borderId="0" xfId="0" applyFont="1" applyAlignment="1">
      <alignment horizontal="left" vertical="top"/>
    </xf>
    <xf numFmtId="44" fontId="2" fillId="2" borderId="2" xfId="2" applyFont="1" applyFill="1" applyBorder="1" applyAlignment="1">
      <alignment horizontal="center" vertical="center"/>
    </xf>
    <xf numFmtId="44" fontId="2" fillId="2" borderId="4" xfId="2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0" xfId="0" applyAlignment="1">
      <alignment horizontal="center" vertical="top"/>
    </xf>
    <xf numFmtId="0" fontId="6" fillId="0" borderId="0" xfId="0" applyFont="1" applyAlignment="1">
      <alignment horizontal="center" vertical="center" wrapText="1"/>
    </xf>
    <xf numFmtId="44" fontId="2" fillId="2" borderId="19" xfId="2" applyFont="1" applyFill="1" applyBorder="1" applyAlignment="1">
      <alignment horizontal="center" vertical="center"/>
    </xf>
    <xf numFmtId="44" fontId="2" fillId="2" borderId="21" xfId="2" applyFont="1" applyFill="1" applyBorder="1" applyAlignment="1">
      <alignment horizontal="center" vertical="center"/>
    </xf>
    <xf numFmtId="44" fontId="2" fillId="2" borderId="8" xfId="2" applyFont="1" applyFill="1" applyBorder="1" applyAlignment="1">
      <alignment horizontal="center" vertical="center"/>
    </xf>
    <xf numFmtId="44" fontId="2" fillId="2" borderId="9" xfId="2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49" fontId="3" fillId="6" borderId="6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9" fillId="0" borderId="37" xfId="0" applyFont="1" applyBorder="1" applyAlignment="1">
      <alignment horizontal="left"/>
    </xf>
    <xf numFmtId="0" fontId="9" fillId="0" borderId="38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4" fontId="8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49" fontId="9" fillId="0" borderId="0" xfId="0" applyNumberFormat="1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8" fillId="0" borderId="31" xfId="0" applyFont="1" applyBorder="1" applyAlignment="1">
      <alignment horizontal="center" vertical="top"/>
    </xf>
    <xf numFmtId="0" fontId="8" fillId="0" borderId="32" xfId="0" applyFont="1" applyBorder="1" applyAlignment="1">
      <alignment horizontal="center" vertical="top"/>
    </xf>
    <xf numFmtId="0" fontId="8" fillId="0" borderId="33" xfId="0" applyFont="1" applyBorder="1" applyAlignment="1">
      <alignment horizontal="center" vertical="top"/>
    </xf>
    <xf numFmtId="0" fontId="6" fillId="0" borderId="0" xfId="0" applyFont="1" applyAlignment="1">
      <alignment horizontal="center" wrapText="1"/>
    </xf>
    <xf numFmtId="10" fontId="0" fillId="0" borderId="19" xfId="3" applyNumberFormat="1" applyFont="1" applyBorder="1" applyAlignment="1">
      <alignment horizontal="center" vertical="center"/>
    </xf>
    <xf numFmtId="10" fontId="0" fillId="0" borderId="17" xfId="3" applyNumberFormat="1" applyFont="1" applyBorder="1" applyAlignment="1">
      <alignment horizontal="center" vertical="center"/>
    </xf>
    <xf numFmtId="44" fontId="3" fillId="0" borderId="5" xfId="2" applyFont="1" applyBorder="1" applyAlignment="1">
      <alignment horizontal="center" vertical="center"/>
    </xf>
    <xf numFmtId="44" fontId="3" fillId="0" borderId="24" xfId="2" applyFont="1" applyBorder="1" applyAlignment="1">
      <alignment horizontal="center" vertical="center"/>
    </xf>
    <xf numFmtId="44" fontId="0" fillId="0" borderId="5" xfId="2" applyFont="1" applyBorder="1" applyAlignment="1">
      <alignment horizontal="center" vertical="center"/>
    </xf>
    <xf numFmtId="44" fontId="0" fillId="0" borderId="24" xfId="2" applyFont="1" applyBorder="1" applyAlignment="1">
      <alignment horizontal="center" vertical="center"/>
    </xf>
    <xf numFmtId="49" fontId="0" fillId="0" borderId="5" xfId="0" applyNumberFormat="1" applyBorder="1" applyAlignment="1">
      <alignment horizontal="left" vertical="center"/>
    </xf>
    <xf numFmtId="0" fontId="0" fillId="0" borderId="24" xfId="0" applyNumberForma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24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 wrapText="1"/>
    </xf>
    <xf numFmtId="0" fontId="0" fillId="0" borderId="24" xfId="0" applyNumberFormat="1" applyBorder="1" applyAlignment="1">
      <alignment horizontal="left" vertical="center" wrapText="1"/>
    </xf>
    <xf numFmtId="0" fontId="2" fillId="4" borderId="19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3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wrapText="1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33132</xdr:colOff>
      <xdr:row>0</xdr:row>
      <xdr:rowOff>41415</xdr:rowOff>
    </xdr:from>
    <xdr:to>
      <xdr:col>8</xdr:col>
      <xdr:colOff>996734</xdr:colOff>
      <xdr:row>8</xdr:row>
      <xdr:rowOff>133350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D81D137C-A46C-4A71-849D-3E7806539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132" y="41415"/>
          <a:ext cx="9517052" cy="16159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600075</xdr:colOff>
      <xdr:row>5</xdr:row>
      <xdr:rowOff>133350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BBBAEB5-A9CA-4DA2-8CC3-289AE1A692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762625" cy="11239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114774</xdr:colOff>
      <xdr:row>0</xdr:row>
      <xdr:rowOff>136666</xdr:rowOff>
    </xdr:from>
    <xdr:to>
      <xdr:col>8</xdr:col>
      <xdr:colOff>1020535</xdr:colOff>
      <xdr:row>9</xdr:row>
      <xdr:rowOff>181982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3373726-85A5-428F-BE13-083D46B59C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774" y="136666"/>
          <a:ext cx="10825368" cy="17598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1"/>
  <sheetViews>
    <sheetView zoomScaleNormal="100" workbookViewId="0">
      <selection activeCell="C14" sqref="C14:D14"/>
    </sheetView>
  </sheetViews>
  <sheetFormatPr defaultRowHeight="15" x14ac:dyDescent="0.25"/>
  <cols>
    <col min="1" max="1" width="9.140625" style="4"/>
    <col min="2" max="2" width="11.5703125" style="5" bestFit="1" customWidth="1"/>
    <col min="3" max="3" width="58.28515625" style="3" customWidth="1"/>
    <col min="4" max="4" width="9.140625" style="1"/>
    <col min="5" max="5" width="10.140625" style="39" bestFit="1" customWidth="1"/>
    <col min="6" max="6" width="17.28515625" style="2" customWidth="1"/>
    <col min="7" max="7" width="15.140625" style="2" hidden="1" customWidth="1"/>
    <col min="8" max="8" width="12.7109375" style="2" bestFit="1" customWidth="1"/>
    <col min="9" max="9" width="15.140625" style="2" bestFit="1" customWidth="1"/>
    <col min="10" max="10" width="10.7109375" customWidth="1"/>
  </cols>
  <sheetData>
    <row r="1" spans="1:9" x14ac:dyDescent="0.25">
      <c r="A1" s="127"/>
      <c r="B1" s="127"/>
      <c r="C1" s="127"/>
      <c r="D1" s="127"/>
      <c r="E1" s="127"/>
      <c r="F1" s="127"/>
      <c r="G1" s="127"/>
      <c r="H1" s="127"/>
      <c r="I1" s="127"/>
    </row>
    <row r="2" spans="1:9" x14ac:dyDescent="0.25">
      <c r="A2" s="127"/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127"/>
      <c r="B6" s="127"/>
      <c r="C6" s="127"/>
      <c r="D6" s="127"/>
      <c r="E6" s="127"/>
      <c r="F6" s="127"/>
      <c r="G6" s="127"/>
      <c r="H6" s="127"/>
      <c r="I6" s="127"/>
    </row>
    <row r="7" spans="1:9" x14ac:dyDescent="0.25">
      <c r="A7" s="127"/>
      <c r="B7" s="127"/>
      <c r="C7" s="127"/>
      <c r="D7" s="127"/>
      <c r="E7" s="127"/>
      <c r="F7" s="127"/>
      <c r="G7" s="127"/>
      <c r="H7" s="127"/>
      <c r="I7" s="127"/>
    </row>
    <row r="8" spans="1:9" x14ac:dyDescent="0.25">
      <c r="A8" s="127"/>
      <c r="B8" s="127"/>
      <c r="C8" s="127"/>
      <c r="D8" s="127"/>
      <c r="E8" s="127"/>
      <c r="F8" s="127"/>
      <c r="G8" s="127"/>
      <c r="H8" s="127"/>
      <c r="I8" s="127"/>
    </row>
    <row r="9" spans="1:9" x14ac:dyDescent="0.25">
      <c r="A9" s="127"/>
      <c r="B9" s="127"/>
      <c r="C9" s="127"/>
      <c r="D9" s="127"/>
      <c r="E9" s="127"/>
      <c r="F9" s="127"/>
      <c r="G9" s="127"/>
      <c r="H9" s="127"/>
      <c r="I9" s="127"/>
    </row>
    <row r="10" spans="1:9" ht="15.75" thickBot="1" x14ac:dyDescent="0.3"/>
    <row r="11" spans="1:9" ht="21.75" thickBot="1" x14ac:dyDescent="0.3">
      <c r="A11" s="142" t="s">
        <v>41</v>
      </c>
      <c r="B11" s="143"/>
      <c r="C11" s="143"/>
      <c r="D11" s="143"/>
      <c r="E11" s="143"/>
      <c r="F11" s="143"/>
      <c r="G11" s="144"/>
      <c r="H11" s="26" t="s">
        <v>13</v>
      </c>
      <c r="I11" s="115">
        <f>BDI!C30</f>
        <v>0.22474058685057496</v>
      </c>
    </row>
    <row r="12" spans="1:9" ht="15.75" thickBot="1" x14ac:dyDescent="0.3">
      <c r="A12" s="122" t="s">
        <v>42</v>
      </c>
      <c r="B12" s="122"/>
      <c r="C12" s="6" t="s">
        <v>133</v>
      </c>
      <c r="H12" s="123"/>
      <c r="I12" s="124"/>
    </row>
    <row r="13" spans="1:9" ht="15.75" thickBot="1" x14ac:dyDescent="0.3">
      <c r="A13" s="122" t="s">
        <v>43</v>
      </c>
      <c r="B13" s="122"/>
      <c r="C13" s="3" t="s">
        <v>134</v>
      </c>
      <c r="H13" s="26" t="s">
        <v>12</v>
      </c>
      <c r="I13" s="29">
        <v>44593</v>
      </c>
    </row>
    <row r="14" spans="1:9" ht="15.75" thickBot="1" x14ac:dyDescent="0.3">
      <c r="A14" s="122" t="s">
        <v>44</v>
      </c>
      <c r="B14" s="122"/>
      <c r="C14" s="125" t="s">
        <v>135</v>
      </c>
      <c r="D14" s="126"/>
      <c r="E14" s="42" t="s">
        <v>40</v>
      </c>
      <c r="F14" s="23">
        <f>I105</f>
        <v>404132.17</v>
      </c>
      <c r="H14" s="26" t="s">
        <v>117</v>
      </c>
      <c r="I14" s="30" t="s">
        <v>250</v>
      </c>
    </row>
    <row r="15" spans="1:9" ht="15.75" thickBot="1" x14ac:dyDescent="0.3">
      <c r="H15" s="129" t="s">
        <v>11</v>
      </c>
      <c r="I15" s="130"/>
    </row>
    <row r="16" spans="1:9" x14ac:dyDescent="0.25">
      <c r="A16" s="133" t="s">
        <v>0</v>
      </c>
      <c r="B16" s="135" t="s">
        <v>1</v>
      </c>
      <c r="C16" s="137" t="s">
        <v>2</v>
      </c>
      <c r="D16" s="140" t="s">
        <v>3</v>
      </c>
      <c r="E16" s="119" t="s">
        <v>4</v>
      </c>
      <c r="F16" s="131" t="s">
        <v>5</v>
      </c>
      <c r="G16" s="131"/>
      <c r="H16" s="131" t="s">
        <v>8</v>
      </c>
      <c r="I16" s="132"/>
    </row>
    <row r="17" spans="1:9" x14ac:dyDescent="0.25">
      <c r="A17" s="134"/>
      <c r="B17" s="136"/>
      <c r="C17" s="138"/>
      <c r="D17" s="141"/>
      <c r="E17" s="120"/>
      <c r="F17" s="44" t="s">
        <v>6</v>
      </c>
      <c r="G17" s="44" t="s">
        <v>7</v>
      </c>
      <c r="H17" s="44" t="s">
        <v>6</v>
      </c>
      <c r="I17" s="46" t="s">
        <v>7</v>
      </c>
    </row>
    <row r="18" spans="1:9" x14ac:dyDescent="0.25">
      <c r="A18" s="27" t="s">
        <v>156</v>
      </c>
      <c r="B18" s="121" t="s">
        <v>52</v>
      </c>
      <c r="C18" s="121"/>
      <c r="D18" s="121"/>
      <c r="E18" s="121"/>
      <c r="F18" s="121"/>
      <c r="G18" s="121"/>
      <c r="H18" s="28" t="s">
        <v>9</v>
      </c>
      <c r="I18" s="32">
        <f>TRUNC(SUM(I19:I26),2)</f>
        <v>13127.17</v>
      </c>
    </row>
    <row r="19" spans="1:9" x14ac:dyDescent="0.25">
      <c r="A19" s="11" t="s">
        <v>10</v>
      </c>
      <c r="B19" s="7" t="s">
        <v>113</v>
      </c>
      <c r="C19" s="8" t="s">
        <v>114</v>
      </c>
      <c r="D19" s="9" t="s">
        <v>25</v>
      </c>
      <c r="E19" s="38">
        <v>4.5</v>
      </c>
      <c r="F19" s="10">
        <v>159.88</v>
      </c>
      <c r="G19" s="10">
        <f t="shared" ref="G19:G25" si="0">E19*F19</f>
        <v>719.46</v>
      </c>
      <c r="H19" s="10">
        <f t="shared" ref="H19:H25" si="1">F19*(1+$I$11)</f>
        <v>195.81152502566991</v>
      </c>
      <c r="I19" s="12">
        <f>TRUNC(E19*H19,2)</f>
        <v>881.15</v>
      </c>
    </row>
    <row r="20" spans="1:9" ht="45" x14ac:dyDescent="0.25">
      <c r="A20" s="11" t="s">
        <v>14</v>
      </c>
      <c r="B20" s="7" t="s">
        <v>137</v>
      </c>
      <c r="C20" s="8" t="s">
        <v>139</v>
      </c>
      <c r="D20" s="9" t="s">
        <v>25</v>
      </c>
      <c r="E20" s="38">
        <v>136.51</v>
      </c>
      <c r="F20" s="10">
        <v>26.64</v>
      </c>
      <c r="G20" s="10">
        <f t="shared" si="0"/>
        <v>3636.6263999999996</v>
      </c>
      <c r="H20" s="10">
        <f t="shared" si="1"/>
        <v>32.627089233699316</v>
      </c>
      <c r="I20" s="12">
        <f t="shared" ref="I20:I25" si="2">TRUNC(E20*H20,2)</f>
        <v>4453.92</v>
      </c>
    </row>
    <row r="21" spans="1:9" ht="30" x14ac:dyDescent="0.25">
      <c r="A21" s="11" t="s">
        <v>15</v>
      </c>
      <c r="B21" s="7" t="s">
        <v>157</v>
      </c>
      <c r="C21" s="8" t="s">
        <v>158</v>
      </c>
      <c r="D21" s="9" t="s">
        <v>23</v>
      </c>
      <c r="E21" s="38">
        <v>0.65</v>
      </c>
      <c r="F21" s="10">
        <v>490.23</v>
      </c>
      <c r="G21" s="10">
        <f t="shared" si="0"/>
        <v>318.64950000000005</v>
      </c>
      <c r="H21" s="10">
        <f t="shared" si="1"/>
        <v>600.40457789175741</v>
      </c>
      <c r="I21" s="12">
        <f t="shared" si="2"/>
        <v>390.26</v>
      </c>
    </row>
    <row r="22" spans="1:9" ht="30" x14ac:dyDescent="0.25">
      <c r="A22" s="11" t="s">
        <v>16</v>
      </c>
      <c r="B22" s="7" t="s">
        <v>136</v>
      </c>
      <c r="C22" s="8" t="s">
        <v>138</v>
      </c>
      <c r="D22" s="9" t="s">
        <v>25</v>
      </c>
      <c r="E22" s="38">
        <v>42</v>
      </c>
      <c r="F22" s="10">
        <v>67</v>
      </c>
      <c r="G22" s="10">
        <f t="shared" si="0"/>
        <v>2814</v>
      </c>
      <c r="H22" s="10">
        <f t="shared" si="1"/>
        <v>82.057619318988529</v>
      </c>
      <c r="I22" s="12">
        <f t="shared" si="2"/>
        <v>3446.42</v>
      </c>
    </row>
    <row r="23" spans="1:9" x14ac:dyDescent="0.25">
      <c r="A23" s="11" t="s">
        <v>17</v>
      </c>
      <c r="B23" s="7" t="s">
        <v>161</v>
      </c>
      <c r="C23" s="8" t="s">
        <v>162</v>
      </c>
      <c r="D23" s="9" t="s">
        <v>24</v>
      </c>
      <c r="E23" s="38">
        <v>619.79999999999995</v>
      </c>
      <c r="F23" s="10">
        <v>1.75</v>
      </c>
      <c r="G23" s="10">
        <f t="shared" si="0"/>
        <v>1084.6499999999999</v>
      </c>
      <c r="H23" s="10">
        <f t="shared" si="1"/>
        <v>2.143296026988506</v>
      </c>
      <c r="I23" s="12">
        <f t="shared" si="2"/>
        <v>1328.41</v>
      </c>
    </row>
    <row r="24" spans="1:9" ht="15.75" customHeight="1" x14ac:dyDescent="0.25">
      <c r="A24" s="11" t="s">
        <v>19</v>
      </c>
      <c r="B24" s="7" t="s">
        <v>159</v>
      </c>
      <c r="C24" s="31" t="s">
        <v>160</v>
      </c>
      <c r="D24" s="9" t="s">
        <v>25</v>
      </c>
      <c r="E24" s="38">
        <v>61.98</v>
      </c>
      <c r="F24" s="10">
        <v>6.7</v>
      </c>
      <c r="G24" s="10">
        <f t="shared" si="0"/>
        <v>415.26599999999996</v>
      </c>
      <c r="H24" s="10">
        <f t="shared" si="1"/>
        <v>8.2057619318988522</v>
      </c>
      <c r="I24" s="12">
        <f t="shared" si="2"/>
        <v>508.59</v>
      </c>
    </row>
    <row r="25" spans="1:9" x14ac:dyDescent="0.25">
      <c r="A25" s="11" t="s">
        <v>20</v>
      </c>
      <c r="B25" s="7" t="s">
        <v>115</v>
      </c>
      <c r="C25" s="8" t="s">
        <v>116</v>
      </c>
      <c r="D25" s="9" t="s">
        <v>25</v>
      </c>
      <c r="E25" s="38">
        <v>125.34</v>
      </c>
      <c r="F25" s="10">
        <v>13.8</v>
      </c>
      <c r="G25" s="10">
        <f t="shared" si="0"/>
        <v>1729.6920000000002</v>
      </c>
      <c r="H25" s="10">
        <f t="shared" si="1"/>
        <v>16.901420098537937</v>
      </c>
      <c r="I25" s="12">
        <f t="shared" si="2"/>
        <v>2118.42</v>
      </c>
    </row>
    <row r="26" spans="1:9" x14ac:dyDescent="0.25">
      <c r="A26" s="47"/>
      <c r="B26" s="45"/>
      <c r="C26" s="45"/>
      <c r="D26" s="45"/>
      <c r="E26" s="45"/>
      <c r="F26" s="45"/>
      <c r="G26" s="45"/>
      <c r="H26" s="45"/>
      <c r="I26" s="48"/>
    </row>
    <row r="27" spans="1:9" x14ac:dyDescent="0.25">
      <c r="A27" s="27" t="s">
        <v>21</v>
      </c>
      <c r="B27" s="121" t="s">
        <v>126</v>
      </c>
      <c r="C27" s="121"/>
      <c r="D27" s="121"/>
      <c r="E27" s="121"/>
      <c r="F27" s="121"/>
      <c r="G27" s="121"/>
      <c r="H27" s="28" t="s">
        <v>9</v>
      </c>
      <c r="I27" s="32">
        <f>TRUNC(SUM(I28:I34),2)</f>
        <v>29973.56</v>
      </c>
    </row>
    <row r="28" spans="1:9" x14ac:dyDescent="0.25">
      <c r="A28" s="11" t="s">
        <v>22</v>
      </c>
      <c r="B28" s="7" t="s">
        <v>84</v>
      </c>
      <c r="C28" s="8" t="s">
        <v>82</v>
      </c>
      <c r="D28" s="9" t="s">
        <v>18</v>
      </c>
      <c r="E28" s="38">
        <v>101</v>
      </c>
      <c r="F28" s="10">
        <v>55.11</v>
      </c>
      <c r="G28" s="10">
        <f t="shared" ref="G28" si="3">E28*F28</f>
        <v>5566.11</v>
      </c>
      <c r="H28" s="10">
        <f t="shared" ref="H28" si="4">F28*(1+$I$11)</f>
        <v>67.495453741335183</v>
      </c>
      <c r="I28" s="12">
        <f t="shared" ref="I28:I33" si="5">TRUNC(E28*H28,2)</f>
        <v>6817.04</v>
      </c>
    </row>
    <row r="29" spans="1:9" ht="14.25" customHeight="1" x14ac:dyDescent="0.25">
      <c r="A29" s="11" t="s">
        <v>81</v>
      </c>
      <c r="B29" s="7" t="s">
        <v>164</v>
      </c>
      <c r="C29" s="8" t="s">
        <v>165</v>
      </c>
      <c r="D29" s="9" t="s">
        <v>23</v>
      </c>
      <c r="E29" s="38">
        <v>7.07</v>
      </c>
      <c r="F29" s="10">
        <v>41.88</v>
      </c>
      <c r="G29" s="10">
        <f t="shared" ref="G29" si="6">E29*F29</f>
        <v>296.09160000000003</v>
      </c>
      <c r="H29" s="10">
        <f t="shared" ref="H29" si="7">F29*(1+$I$11)</f>
        <v>51.292135777302086</v>
      </c>
      <c r="I29" s="12">
        <f t="shared" si="5"/>
        <v>362.63</v>
      </c>
    </row>
    <row r="30" spans="1:9" x14ac:dyDescent="0.25">
      <c r="A30" s="11" t="s">
        <v>123</v>
      </c>
      <c r="B30" s="7" t="s">
        <v>83</v>
      </c>
      <c r="C30" s="8" t="s">
        <v>87</v>
      </c>
      <c r="D30" s="9" t="s">
        <v>24</v>
      </c>
      <c r="E30" s="38">
        <v>295.77</v>
      </c>
      <c r="F30" s="10">
        <v>11.95</v>
      </c>
      <c r="G30" s="10">
        <f>E30*F30</f>
        <v>3534.4514999999997</v>
      </c>
      <c r="H30" s="10">
        <f>F30*(1+$I$11)</f>
        <v>14.635650012864369</v>
      </c>
      <c r="I30" s="12">
        <f t="shared" si="5"/>
        <v>4328.78</v>
      </c>
    </row>
    <row r="31" spans="1:9" ht="30" x14ac:dyDescent="0.25">
      <c r="A31" s="11" t="s">
        <v>124</v>
      </c>
      <c r="B31" s="7" t="s">
        <v>85</v>
      </c>
      <c r="C31" s="8" t="s">
        <v>51</v>
      </c>
      <c r="D31" s="9" t="s">
        <v>23</v>
      </c>
      <c r="E31" s="38">
        <v>7.07</v>
      </c>
      <c r="F31" s="10">
        <v>266.24</v>
      </c>
      <c r="G31" s="10">
        <f>E31*F31</f>
        <v>1882.3168000000001</v>
      </c>
      <c r="H31" s="10">
        <f>F31*(1+$I$11)</f>
        <v>326.07493384309709</v>
      </c>
      <c r="I31" s="12">
        <f t="shared" si="5"/>
        <v>2305.34</v>
      </c>
    </row>
    <row r="32" spans="1:9" ht="30" x14ac:dyDescent="0.25">
      <c r="A32" s="11" t="s">
        <v>125</v>
      </c>
      <c r="B32" s="7" t="s">
        <v>101</v>
      </c>
      <c r="C32" s="8" t="s">
        <v>102</v>
      </c>
      <c r="D32" s="9" t="s">
        <v>18</v>
      </c>
      <c r="E32" s="38">
        <v>163.84</v>
      </c>
      <c r="F32" s="10">
        <v>71.709999999999994</v>
      </c>
      <c r="G32" s="10">
        <f>E32*F32</f>
        <v>11748.966399999999</v>
      </c>
      <c r="H32" s="10">
        <f>F32*(1+$I$11)</f>
        <v>87.826147483054726</v>
      </c>
      <c r="I32" s="12">
        <f t="shared" si="5"/>
        <v>14389.43</v>
      </c>
    </row>
    <row r="33" spans="1:9" ht="29.25" customHeight="1" x14ac:dyDescent="0.25">
      <c r="A33" s="11" t="s">
        <v>163</v>
      </c>
      <c r="B33" s="7" t="s">
        <v>127</v>
      </c>
      <c r="C33" s="8" t="s">
        <v>128</v>
      </c>
      <c r="D33" s="9" t="s">
        <v>25</v>
      </c>
      <c r="E33" s="38">
        <v>94.23</v>
      </c>
      <c r="F33" s="10">
        <v>15.34</v>
      </c>
      <c r="G33" s="10">
        <f t="shared" ref="G33" si="8">E33*F33</f>
        <v>1445.4882</v>
      </c>
      <c r="H33" s="10">
        <f t="shared" ref="H33" si="9">F33*(1+$I$11)</f>
        <v>18.78752060228782</v>
      </c>
      <c r="I33" s="12">
        <f t="shared" si="5"/>
        <v>1770.34</v>
      </c>
    </row>
    <row r="34" spans="1:9" x14ac:dyDescent="0.25">
      <c r="A34" s="47"/>
      <c r="B34" s="45"/>
      <c r="C34" s="45"/>
      <c r="D34" s="45"/>
      <c r="E34" s="45"/>
      <c r="F34" s="45"/>
      <c r="G34" s="45"/>
      <c r="H34" s="45"/>
      <c r="I34" s="48"/>
    </row>
    <row r="35" spans="1:9" x14ac:dyDescent="0.25">
      <c r="A35" s="27" t="s">
        <v>54</v>
      </c>
      <c r="B35" s="121" t="s">
        <v>26</v>
      </c>
      <c r="C35" s="121"/>
      <c r="D35" s="121"/>
      <c r="E35" s="121"/>
      <c r="F35" s="121"/>
      <c r="G35" s="121"/>
      <c r="H35" s="28" t="s">
        <v>9</v>
      </c>
      <c r="I35" s="32">
        <f>TRUNC(SUM(I36:I39),2)</f>
        <v>63180.37</v>
      </c>
    </row>
    <row r="36" spans="1:9" x14ac:dyDescent="0.25">
      <c r="A36" s="11" t="s">
        <v>61</v>
      </c>
      <c r="B36" s="7" t="s">
        <v>86</v>
      </c>
      <c r="C36" s="8" t="s">
        <v>129</v>
      </c>
      <c r="D36" s="9" t="s">
        <v>25</v>
      </c>
      <c r="E36" s="38">
        <v>165.26</v>
      </c>
      <c r="F36" s="10">
        <v>205.24</v>
      </c>
      <c r="G36" s="10">
        <f>E36*F36</f>
        <v>33917.962399999997</v>
      </c>
      <c r="H36" s="10">
        <f>F36*(1+$I$11)</f>
        <v>251.365758045212</v>
      </c>
      <c r="I36" s="12">
        <f t="shared" ref="I36:I38" si="10">TRUNC(E36*H36,2)</f>
        <v>41540.699999999997</v>
      </c>
    </row>
    <row r="37" spans="1:9" x14ac:dyDescent="0.25">
      <c r="A37" s="11" t="s">
        <v>63</v>
      </c>
      <c r="B37" s="7" t="s">
        <v>83</v>
      </c>
      <c r="C37" s="8" t="s">
        <v>87</v>
      </c>
      <c r="D37" s="9" t="s">
        <v>24</v>
      </c>
      <c r="E37" s="38">
        <v>1160.1300000000001</v>
      </c>
      <c r="F37" s="10">
        <v>11.95</v>
      </c>
      <c r="G37" s="10">
        <f>E37*F37</f>
        <v>13863.5535</v>
      </c>
      <c r="H37" s="10">
        <f>F37*(1+$I$11)</f>
        <v>14.635650012864369</v>
      </c>
      <c r="I37" s="12">
        <f t="shared" si="10"/>
        <v>16979.25</v>
      </c>
    </row>
    <row r="38" spans="1:9" ht="30" x14ac:dyDescent="0.25">
      <c r="A38" s="11" t="s">
        <v>62</v>
      </c>
      <c r="B38" s="7" t="s">
        <v>85</v>
      </c>
      <c r="C38" s="8" t="s">
        <v>51</v>
      </c>
      <c r="D38" s="9" t="s">
        <v>23</v>
      </c>
      <c r="E38" s="38">
        <v>10.39</v>
      </c>
      <c r="F38" s="10">
        <v>366.24</v>
      </c>
      <c r="G38" s="10">
        <f>E38*F38</f>
        <v>3805.2336000000005</v>
      </c>
      <c r="H38" s="10">
        <f>F38*(1+$I$11)</f>
        <v>448.5489925281546</v>
      </c>
      <c r="I38" s="12">
        <f t="shared" si="10"/>
        <v>4660.42</v>
      </c>
    </row>
    <row r="39" spans="1:9" x14ac:dyDescent="0.25">
      <c r="A39" s="47"/>
      <c r="B39" s="45"/>
      <c r="C39" s="45"/>
      <c r="D39" s="45"/>
      <c r="E39" s="45"/>
      <c r="F39" s="45"/>
      <c r="G39" s="45"/>
      <c r="H39" s="45"/>
      <c r="I39" s="48"/>
    </row>
    <row r="40" spans="1:9" x14ac:dyDescent="0.25">
      <c r="A40" s="33" t="s">
        <v>55</v>
      </c>
      <c r="B40" s="139" t="s">
        <v>166</v>
      </c>
      <c r="C40" s="139"/>
      <c r="D40" s="139"/>
      <c r="E40" s="139"/>
      <c r="F40" s="139"/>
      <c r="G40" s="139"/>
      <c r="H40" s="28" t="s">
        <v>9</v>
      </c>
      <c r="I40" s="32">
        <f>TRUNC(SUM(I41:I47),2)</f>
        <v>84201.42</v>
      </c>
    </row>
    <row r="41" spans="1:9" ht="45" x14ac:dyDescent="0.25">
      <c r="A41" s="11" t="s">
        <v>64</v>
      </c>
      <c r="B41" s="7" t="s">
        <v>88</v>
      </c>
      <c r="C41" s="8" t="s">
        <v>53</v>
      </c>
      <c r="D41" s="9" t="s">
        <v>25</v>
      </c>
      <c r="E41" s="38">
        <v>473.01</v>
      </c>
      <c r="F41" s="10">
        <v>69.19</v>
      </c>
      <c r="G41" s="10">
        <f t="shared" ref="G41:G46" si="11">E41*F41</f>
        <v>32727.561899999997</v>
      </c>
      <c r="H41" s="10">
        <f t="shared" ref="H41:H46" si="12">F41*(1+$I$11)</f>
        <v>84.739801204191281</v>
      </c>
      <c r="I41" s="12">
        <f t="shared" ref="I41:I46" si="13">TRUNC(E41*H41,2)</f>
        <v>40082.769999999997</v>
      </c>
    </row>
    <row r="42" spans="1:9" x14ac:dyDescent="0.25">
      <c r="A42" s="11" t="s">
        <v>65</v>
      </c>
      <c r="B42" s="7" t="s">
        <v>89</v>
      </c>
      <c r="C42" s="8" t="s">
        <v>90</v>
      </c>
      <c r="D42" s="9" t="s">
        <v>18</v>
      </c>
      <c r="E42" s="38">
        <v>96.9</v>
      </c>
      <c r="F42" s="10">
        <v>27.04</v>
      </c>
      <c r="G42" s="10">
        <f t="shared" si="11"/>
        <v>2620.1759999999999</v>
      </c>
      <c r="H42" s="10">
        <f t="shared" si="12"/>
        <v>33.116985468439545</v>
      </c>
      <c r="I42" s="12">
        <f t="shared" si="13"/>
        <v>3209.03</v>
      </c>
    </row>
    <row r="43" spans="1:9" x14ac:dyDescent="0.25">
      <c r="A43" s="11" t="s">
        <v>67</v>
      </c>
      <c r="B43" s="7" t="s">
        <v>143</v>
      </c>
      <c r="C43" s="8" t="s">
        <v>144</v>
      </c>
      <c r="D43" s="9" t="s">
        <v>18</v>
      </c>
      <c r="E43" s="38">
        <v>18.84</v>
      </c>
      <c r="F43" s="10">
        <v>49.16</v>
      </c>
      <c r="G43" s="10">
        <f t="shared" ref="G43" si="14">E43*F43</f>
        <v>926.17439999999988</v>
      </c>
      <c r="H43" s="10">
        <f t="shared" ref="H43" si="15">F43*(1+$I$11)</f>
        <v>60.208247249574264</v>
      </c>
      <c r="I43" s="12">
        <f t="shared" si="13"/>
        <v>1134.32</v>
      </c>
    </row>
    <row r="44" spans="1:9" x14ac:dyDescent="0.25">
      <c r="A44" s="11" t="s">
        <v>66</v>
      </c>
      <c r="B44" s="7" t="s">
        <v>91</v>
      </c>
      <c r="C44" s="8" t="s">
        <v>92</v>
      </c>
      <c r="D44" s="9" t="s">
        <v>25</v>
      </c>
      <c r="E44" s="38">
        <v>946.01</v>
      </c>
      <c r="F44" s="10">
        <v>5.18</v>
      </c>
      <c r="G44" s="10">
        <f t="shared" si="11"/>
        <v>4900.3317999999999</v>
      </c>
      <c r="H44" s="10">
        <f t="shared" si="12"/>
        <v>6.3441562398859777</v>
      </c>
      <c r="I44" s="12">
        <f t="shared" si="13"/>
        <v>6001.63</v>
      </c>
    </row>
    <row r="45" spans="1:9" x14ac:dyDescent="0.25">
      <c r="A45" s="11" t="s">
        <v>68</v>
      </c>
      <c r="B45" s="7" t="s">
        <v>93</v>
      </c>
      <c r="C45" s="8" t="s">
        <v>94</v>
      </c>
      <c r="D45" s="9" t="s">
        <v>25</v>
      </c>
      <c r="E45" s="38">
        <v>946.01</v>
      </c>
      <c r="F45" s="10">
        <v>18.34</v>
      </c>
      <c r="G45" s="10">
        <f t="shared" si="11"/>
        <v>17349.823400000001</v>
      </c>
      <c r="H45" s="10">
        <f t="shared" si="12"/>
        <v>22.461742362839544</v>
      </c>
      <c r="I45" s="12">
        <f t="shared" si="13"/>
        <v>21249.03</v>
      </c>
    </row>
    <row r="46" spans="1:9" x14ac:dyDescent="0.25">
      <c r="A46" s="11" t="s">
        <v>69</v>
      </c>
      <c r="B46" s="7" t="s">
        <v>95</v>
      </c>
      <c r="C46" s="8" t="s">
        <v>96</v>
      </c>
      <c r="D46" s="9" t="s">
        <v>25</v>
      </c>
      <c r="E46" s="38">
        <v>946.01</v>
      </c>
      <c r="F46" s="10">
        <v>10.81</v>
      </c>
      <c r="G46" s="10">
        <f t="shared" si="11"/>
        <v>10226.3681</v>
      </c>
      <c r="H46" s="10">
        <f t="shared" si="12"/>
        <v>13.239445743854716</v>
      </c>
      <c r="I46" s="12">
        <f t="shared" si="13"/>
        <v>12524.64</v>
      </c>
    </row>
    <row r="47" spans="1:9" x14ac:dyDescent="0.25">
      <c r="A47" s="47"/>
      <c r="B47" s="45"/>
      <c r="C47" s="45"/>
      <c r="D47" s="45"/>
      <c r="E47" s="45"/>
      <c r="F47" s="45"/>
      <c r="G47" s="45"/>
      <c r="H47" s="45"/>
      <c r="I47" s="48"/>
    </row>
    <row r="48" spans="1:9" s="34" customFormat="1" x14ac:dyDescent="0.25">
      <c r="A48" s="27" t="s">
        <v>56</v>
      </c>
      <c r="B48" s="121" t="s">
        <v>27</v>
      </c>
      <c r="C48" s="121"/>
      <c r="D48" s="121"/>
      <c r="E48" s="121"/>
      <c r="F48" s="121"/>
      <c r="G48" s="121"/>
      <c r="H48" s="28" t="s">
        <v>9</v>
      </c>
      <c r="I48" s="32">
        <f>TRUNC(SUM(I49:I52),2)</f>
        <v>18294.060000000001</v>
      </c>
    </row>
    <row r="49" spans="1:9" ht="30" x14ac:dyDescent="0.25">
      <c r="A49" s="11" t="s">
        <v>70</v>
      </c>
      <c r="B49" s="7" t="s">
        <v>97</v>
      </c>
      <c r="C49" s="8" t="s">
        <v>98</v>
      </c>
      <c r="D49" s="9" t="s">
        <v>25</v>
      </c>
      <c r="E49" s="38">
        <v>100.94</v>
      </c>
      <c r="F49" s="10">
        <v>131.22</v>
      </c>
      <c r="G49" s="10">
        <f>E49*F49</f>
        <v>13245.346799999999</v>
      </c>
      <c r="H49" s="10">
        <f>F49*(1+$I$11)</f>
        <v>160.71045980653244</v>
      </c>
      <c r="I49" s="12">
        <f t="shared" ref="I49:I51" si="16">TRUNC(E49*H49,2)</f>
        <v>16222.11</v>
      </c>
    </row>
    <row r="50" spans="1:9" x14ac:dyDescent="0.25">
      <c r="A50" s="11" t="s">
        <v>71</v>
      </c>
      <c r="B50" s="7" t="s">
        <v>99</v>
      </c>
      <c r="C50" s="8" t="s">
        <v>100</v>
      </c>
      <c r="D50" s="9" t="s">
        <v>25</v>
      </c>
      <c r="E50" s="38">
        <f>E49</f>
        <v>100.94</v>
      </c>
      <c r="F50" s="10">
        <v>5.95</v>
      </c>
      <c r="G50" s="10">
        <f>E50*F50</f>
        <v>600.59299999999996</v>
      </c>
      <c r="H50" s="10">
        <f>F50*(1+$I$11)</f>
        <v>7.2872064917609212</v>
      </c>
      <c r="I50" s="12">
        <f t="shared" si="16"/>
        <v>735.57</v>
      </c>
    </row>
    <row r="51" spans="1:9" x14ac:dyDescent="0.25">
      <c r="A51" s="11" t="s">
        <v>72</v>
      </c>
      <c r="B51" s="7" t="s">
        <v>95</v>
      </c>
      <c r="C51" s="8" t="s">
        <v>96</v>
      </c>
      <c r="D51" s="9" t="s">
        <v>25</v>
      </c>
      <c r="E51" s="38">
        <f>E50</f>
        <v>100.94</v>
      </c>
      <c r="F51" s="10">
        <v>10.81</v>
      </c>
      <c r="G51" s="10">
        <f>E51*F51</f>
        <v>1091.1614</v>
      </c>
      <c r="H51" s="10">
        <f>F51*(1+$I$11)</f>
        <v>13.239445743854716</v>
      </c>
      <c r="I51" s="12">
        <f t="shared" si="16"/>
        <v>1336.38</v>
      </c>
    </row>
    <row r="52" spans="1:9" x14ac:dyDescent="0.25">
      <c r="A52" s="47"/>
      <c r="B52" s="45"/>
      <c r="C52" s="45"/>
      <c r="D52" s="45"/>
      <c r="E52" s="45"/>
      <c r="F52" s="45"/>
      <c r="G52" s="45"/>
      <c r="H52" s="45"/>
      <c r="I52" s="48"/>
    </row>
    <row r="53" spans="1:9" x14ac:dyDescent="0.25">
      <c r="A53" s="27" t="s">
        <v>57</v>
      </c>
      <c r="B53" s="121" t="s">
        <v>50</v>
      </c>
      <c r="C53" s="121"/>
      <c r="D53" s="121"/>
      <c r="E53" s="121"/>
      <c r="F53" s="121"/>
      <c r="G53" s="121"/>
      <c r="H53" s="28" t="s">
        <v>9</v>
      </c>
      <c r="I53" s="32">
        <f>TRUNC(SUM(I54:I60),2)</f>
        <v>39857.21</v>
      </c>
    </row>
    <row r="54" spans="1:9" ht="30" x14ac:dyDescent="0.25">
      <c r="A54" s="11" t="s">
        <v>146</v>
      </c>
      <c r="B54" s="7" t="s">
        <v>147</v>
      </c>
      <c r="C54" s="8" t="s">
        <v>148</v>
      </c>
      <c r="D54" s="9" t="s">
        <v>25</v>
      </c>
      <c r="E54" s="38">
        <v>154.22999999999999</v>
      </c>
      <c r="F54" s="10">
        <v>26.77</v>
      </c>
      <c r="G54" s="10">
        <f t="shared" ref="G54" si="17">E54*F54</f>
        <v>4128.7370999999994</v>
      </c>
      <c r="H54" s="10">
        <f t="shared" ref="H54" si="18">F54*(1+$I$11)</f>
        <v>32.786305509989894</v>
      </c>
      <c r="I54" s="12">
        <f t="shared" ref="I54:I59" si="19">TRUNC(E54*H54,2)</f>
        <v>5056.63</v>
      </c>
    </row>
    <row r="55" spans="1:9" ht="27.75" customHeight="1" x14ac:dyDescent="0.25">
      <c r="A55" s="11" t="s">
        <v>149</v>
      </c>
      <c r="B55" s="7" t="s">
        <v>167</v>
      </c>
      <c r="C55" s="8" t="s">
        <v>168</v>
      </c>
      <c r="D55" s="9" t="s">
        <v>25</v>
      </c>
      <c r="E55" s="38">
        <v>127.96</v>
      </c>
      <c r="F55" s="10">
        <v>71.47</v>
      </c>
      <c r="G55" s="10">
        <f t="shared" ref="G55" si="20">E55*F55</f>
        <v>9145.3011999999999</v>
      </c>
      <c r="H55" s="10">
        <f t="shared" ref="H55" si="21">F55*(1+$I$11)</f>
        <v>87.532209742210597</v>
      </c>
      <c r="I55" s="12">
        <f t="shared" si="19"/>
        <v>11200.62</v>
      </c>
    </row>
    <row r="56" spans="1:9" ht="27.75" customHeight="1" x14ac:dyDescent="0.25">
      <c r="A56" s="11" t="s">
        <v>150</v>
      </c>
      <c r="B56" s="7" t="s">
        <v>252</v>
      </c>
      <c r="C56" s="8" t="s">
        <v>251</v>
      </c>
      <c r="D56" s="9" t="s">
        <v>25</v>
      </c>
      <c r="E56" s="38">
        <v>26.27</v>
      </c>
      <c r="F56" s="10">
        <v>274.18</v>
      </c>
      <c r="G56" s="10">
        <f t="shared" ref="G56" si="22">E56*F56</f>
        <v>7202.7085999999999</v>
      </c>
      <c r="H56" s="10">
        <f t="shared" ref="H56" si="23">F56*(1+$I$11)</f>
        <v>335.79937410269065</v>
      </c>
      <c r="I56" s="12">
        <f t="shared" si="19"/>
        <v>8821.44</v>
      </c>
    </row>
    <row r="57" spans="1:9" x14ac:dyDescent="0.25">
      <c r="A57" s="11" t="s">
        <v>150</v>
      </c>
      <c r="B57" s="7" t="s">
        <v>118</v>
      </c>
      <c r="C57" s="8" t="s">
        <v>130</v>
      </c>
      <c r="D57" s="9" t="s">
        <v>18</v>
      </c>
      <c r="E57" s="38">
        <v>97.78</v>
      </c>
      <c r="F57" s="10">
        <v>100.73</v>
      </c>
      <c r="G57" s="10">
        <f t="shared" ref="G57" si="24">E57*F57</f>
        <v>9849.3793999999998</v>
      </c>
      <c r="H57" s="10">
        <f t="shared" ref="H57" si="25">F57*(1+$I$11)</f>
        <v>123.36811931345842</v>
      </c>
      <c r="I57" s="12">
        <f t="shared" si="19"/>
        <v>12062.93</v>
      </c>
    </row>
    <row r="58" spans="1:9" ht="30" x14ac:dyDescent="0.25">
      <c r="A58" s="11" t="s">
        <v>73</v>
      </c>
      <c r="B58" s="7" t="s">
        <v>101</v>
      </c>
      <c r="C58" s="8" t="s">
        <v>102</v>
      </c>
      <c r="D58" s="9" t="s">
        <v>18</v>
      </c>
      <c r="E58" s="38">
        <v>26.6</v>
      </c>
      <c r="F58" s="10">
        <v>71.709999999999994</v>
      </c>
      <c r="G58" s="10">
        <f t="shared" ref="G58" si="26">E58*F58</f>
        <v>1907.4859999999999</v>
      </c>
      <c r="H58" s="10">
        <f t="shared" ref="H58" si="27">F58*(1+$I$11)</f>
        <v>87.826147483054726</v>
      </c>
      <c r="I58" s="12">
        <f t="shared" si="19"/>
        <v>2336.17</v>
      </c>
    </row>
    <row r="59" spans="1:9" x14ac:dyDescent="0.25">
      <c r="A59" s="11" t="s">
        <v>151</v>
      </c>
      <c r="B59" s="7" t="s">
        <v>152</v>
      </c>
      <c r="C59" s="8" t="s">
        <v>153</v>
      </c>
      <c r="D59" s="9" t="s">
        <v>3</v>
      </c>
      <c r="E59" s="38">
        <v>4</v>
      </c>
      <c r="F59" s="10">
        <v>77.45</v>
      </c>
      <c r="G59" s="10">
        <f t="shared" ref="G59" si="28">E59*F59</f>
        <v>309.8</v>
      </c>
      <c r="H59" s="10">
        <f t="shared" ref="H59" si="29">F59*(1+$I$11)</f>
        <v>94.856158451577031</v>
      </c>
      <c r="I59" s="12">
        <f t="shared" si="19"/>
        <v>379.42</v>
      </c>
    </row>
    <row r="60" spans="1:9" x14ac:dyDescent="0.25">
      <c r="A60" s="47"/>
      <c r="B60" s="45"/>
      <c r="C60" s="45"/>
      <c r="D60" s="45"/>
      <c r="E60" s="45"/>
      <c r="F60" s="45"/>
      <c r="G60" s="45"/>
      <c r="H60" s="45"/>
      <c r="I60" s="48"/>
    </row>
    <row r="61" spans="1:9" s="34" customFormat="1" x14ac:dyDescent="0.25">
      <c r="A61" s="27" t="s">
        <v>58</v>
      </c>
      <c r="B61" s="121" t="s">
        <v>28</v>
      </c>
      <c r="C61" s="121"/>
      <c r="D61" s="121"/>
      <c r="E61" s="121"/>
      <c r="F61" s="121"/>
      <c r="G61" s="121"/>
      <c r="H61" s="28" t="s">
        <v>9</v>
      </c>
      <c r="I61" s="35">
        <f>TRUNC(SUM(I62:I66),2)</f>
        <v>49879.66</v>
      </c>
    </row>
    <row r="62" spans="1:9" x14ac:dyDescent="0.25">
      <c r="A62" s="11" t="s">
        <v>74</v>
      </c>
      <c r="B62" s="7" t="s">
        <v>169</v>
      </c>
      <c r="C62" s="8" t="s">
        <v>170</v>
      </c>
      <c r="D62" s="9" t="s">
        <v>25</v>
      </c>
      <c r="E62" s="38">
        <v>7.14</v>
      </c>
      <c r="F62" s="10">
        <v>637.16</v>
      </c>
      <c r="G62" s="10">
        <f>E62*F62</f>
        <v>4549.3224</v>
      </c>
      <c r="H62" s="10">
        <f>F62*(1+$I$11)</f>
        <v>780.35571231771235</v>
      </c>
      <c r="I62" s="12">
        <f t="shared" ref="I62:I65" si="30">TRUNC(E62*H62,2)</f>
        <v>5571.73</v>
      </c>
    </row>
    <row r="63" spans="1:9" ht="30" x14ac:dyDescent="0.25">
      <c r="A63" s="11" t="s">
        <v>171</v>
      </c>
      <c r="B63" s="7" t="s">
        <v>140</v>
      </c>
      <c r="C63" s="8" t="s">
        <v>141</v>
      </c>
      <c r="D63" s="9" t="s">
        <v>25</v>
      </c>
      <c r="E63" s="38">
        <v>31.51</v>
      </c>
      <c r="F63" s="10">
        <v>661.83</v>
      </c>
      <c r="G63" s="10">
        <f>E63*F63</f>
        <v>20854.263300000002</v>
      </c>
      <c r="H63" s="10">
        <f>F63*(1+$I$11)</f>
        <v>810.57006259531613</v>
      </c>
      <c r="I63" s="12">
        <f t="shared" si="30"/>
        <v>25541.06</v>
      </c>
    </row>
    <row r="64" spans="1:9" x14ac:dyDescent="0.25">
      <c r="A64" s="11" t="s">
        <v>172</v>
      </c>
      <c r="B64" s="7" t="s">
        <v>145</v>
      </c>
      <c r="C64" s="8" t="s">
        <v>175</v>
      </c>
      <c r="D64" s="9" t="s">
        <v>25</v>
      </c>
      <c r="E64" s="38">
        <v>35.880000000000003</v>
      </c>
      <c r="F64" s="10">
        <v>301.49</v>
      </c>
      <c r="G64" s="10">
        <f>E64*F64</f>
        <v>10817.461200000002</v>
      </c>
      <c r="H64" s="10">
        <f>F64*(1+$I$11)</f>
        <v>369.24703952957987</v>
      </c>
      <c r="I64" s="12">
        <f t="shared" si="30"/>
        <v>13248.58</v>
      </c>
    </row>
    <row r="65" spans="1:9" ht="30" x14ac:dyDescent="0.25">
      <c r="A65" s="11" t="s">
        <v>173</v>
      </c>
      <c r="B65" s="7" t="s">
        <v>174</v>
      </c>
      <c r="C65" s="8" t="s">
        <v>176</v>
      </c>
      <c r="D65" s="9" t="s">
        <v>25</v>
      </c>
      <c r="E65" s="38">
        <f>4.4</f>
        <v>4.4000000000000004</v>
      </c>
      <c r="F65" s="10">
        <v>1024.02</v>
      </c>
      <c r="G65" s="10">
        <f>E65*F65</f>
        <v>4505.6880000000001</v>
      </c>
      <c r="H65" s="10">
        <f>F65*(1+$I$11)</f>
        <v>1254.1588557467257</v>
      </c>
      <c r="I65" s="12">
        <f t="shared" si="30"/>
        <v>5518.29</v>
      </c>
    </row>
    <row r="66" spans="1:9" x14ac:dyDescent="0.25">
      <c r="A66" s="47"/>
      <c r="B66" s="45"/>
      <c r="C66" s="45"/>
      <c r="D66" s="45"/>
      <c r="E66" s="45"/>
      <c r="F66" s="45"/>
      <c r="G66" s="45"/>
      <c r="H66" s="45"/>
      <c r="I66" s="48"/>
    </row>
    <row r="67" spans="1:9" s="34" customFormat="1" x14ac:dyDescent="0.25">
      <c r="A67" s="27" t="s">
        <v>142</v>
      </c>
      <c r="B67" s="121" t="s">
        <v>178</v>
      </c>
      <c r="C67" s="121"/>
      <c r="D67" s="121"/>
      <c r="E67" s="121"/>
      <c r="F67" s="121"/>
      <c r="G67" s="121"/>
      <c r="H67" s="28" t="s">
        <v>9</v>
      </c>
      <c r="I67" s="32">
        <f>TRUNC(SUM(I68:I75),2)</f>
        <v>6900.39</v>
      </c>
    </row>
    <row r="68" spans="1:9" x14ac:dyDescent="0.25">
      <c r="A68" s="11" t="s">
        <v>75</v>
      </c>
      <c r="B68" s="37" t="s">
        <v>179</v>
      </c>
      <c r="C68" s="8" t="s">
        <v>191</v>
      </c>
      <c r="D68" s="9" t="s">
        <v>18</v>
      </c>
      <c r="E68" s="38">
        <v>83</v>
      </c>
      <c r="F68" s="10">
        <v>27.35</v>
      </c>
      <c r="G68" s="10">
        <f t="shared" ref="G68:G74" si="31">E68*F68</f>
        <v>2270.0500000000002</v>
      </c>
      <c r="H68" s="10">
        <f t="shared" ref="H68:H74" si="32">F68*(1+$I$11)</f>
        <v>33.496655050363231</v>
      </c>
      <c r="I68" s="12">
        <f t="shared" ref="I68:I74" si="33">TRUNC(E68*H68,2)</f>
        <v>2780.22</v>
      </c>
    </row>
    <row r="69" spans="1:9" ht="30" x14ac:dyDescent="0.25">
      <c r="A69" s="11" t="s">
        <v>185</v>
      </c>
      <c r="B69" s="37" t="s">
        <v>180</v>
      </c>
      <c r="C69" s="8" t="s">
        <v>192</v>
      </c>
      <c r="D69" s="9" t="s">
        <v>3</v>
      </c>
      <c r="E69" s="38">
        <v>15</v>
      </c>
      <c r="F69" s="10">
        <v>49.94</v>
      </c>
      <c r="G69" s="10">
        <f t="shared" si="31"/>
        <v>749.09999999999991</v>
      </c>
      <c r="H69" s="10">
        <f t="shared" si="32"/>
        <v>61.163544907317714</v>
      </c>
      <c r="I69" s="12">
        <f t="shared" si="33"/>
        <v>917.45</v>
      </c>
    </row>
    <row r="70" spans="1:9" x14ac:dyDescent="0.25">
      <c r="A70" s="11" t="s">
        <v>186</v>
      </c>
      <c r="B70" s="37" t="s">
        <v>181</v>
      </c>
      <c r="C70" s="8" t="s">
        <v>193</v>
      </c>
      <c r="D70" s="9" t="s">
        <v>3</v>
      </c>
      <c r="E70" s="38">
        <v>2</v>
      </c>
      <c r="F70" s="10">
        <v>362.99</v>
      </c>
      <c r="G70" s="10">
        <f t="shared" si="31"/>
        <v>725.98</v>
      </c>
      <c r="H70" s="10">
        <f t="shared" si="32"/>
        <v>444.56858562089019</v>
      </c>
      <c r="I70" s="12">
        <f t="shared" si="33"/>
        <v>889.13</v>
      </c>
    </row>
    <row r="71" spans="1:9" ht="17.25" customHeight="1" x14ac:dyDescent="0.25">
      <c r="A71" s="11" t="s">
        <v>187</v>
      </c>
      <c r="B71" s="37" t="s">
        <v>182</v>
      </c>
      <c r="C71" s="8" t="s">
        <v>194</v>
      </c>
      <c r="D71" s="9" t="s">
        <v>3</v>
      </c>
      <c r="E71" s="38">
        <v>2</v>
      </c>
      <c r="F71" s="10">
        <v>86.45</v>
      </c>
      <c r="G71" s="10">
        <f t="shared" si="31"/>
        <v>172.9</v>
      </c>
      <c r="H71" s="10">
        <f t="shared" si="32"/>
        <v>105.87882373323221</v>
      </c>
      <c r="I71" s="12">
        <f t="shared" si="33"/>
        <v>211.75</v>
      </c>
    </row>
    <row r="72" spans="1:9" ht="30" x14ac:dyDescent="0.25">
      <c r="A72" s="11" t="s">
        <v>188</v>
      </c>
      <c r="B72" s="37" t="s">
        <v>183</v>
      </c>
      <c r="C72" s="8" t="s">
        <v>198</v>
      </c>
      <c r="D72" s="9" t="s">
        <v>3</v>
      </c>
      <c r="E72" s="38">
        <v>2</v>
      </c>
      <c r="F72" s="10">
        <v>618.52</v>
      </c>
      <c r="G72" s="10">
        <f t="shared" si="31"/>
        <v>1237.04</v>
      </c>
      <c r="H72" s="10">
        <f t="shared" si="32"/>
        <v>757.52654777881764</v>
      </c>
      <c r="I72" s="12">
        <f t="shared" si="33"/>
        <v>1515.05</v>
      </c>
    </row>
    <row r="73" spans="1:9" x14ac:dyDescent="0.25">
      <c r="A73" s="11" t="s">
        <v>189</v>
      </c>
      <c r="B73" s="37" t="s">
        <v>184</v>
      </c>
      <c r="C73" s="8" t="s">
        <v>195</v>
      </c>
      <c r="D73" s="9" t="s">
        <v>3</v>
      </c>
      <c r="E73" s="38">
        <v>2</v>
      </c>
      <c r="F73" s="10">
        <v>66.66</v>
      </c>
      <c r="G73" s="10">
        <f t="shared" si="31"/>
        <v>133.32</v>
      </c>
      <c r="H73" s="10">
        <f t="shared" si="32"/>
        <v>81.641207519459329</v>
      </c>
      <c r="I73" s="12">
        <f t="shared" si="33"/>
        <v>163.28</v>
      </c>
    </row>
    <row r="74" spans="1:9" ht="15.75" customHeight="1" x14ac:dyDescent="0.25">
      <c r="A74" s="11" t="s">
        <v>190</v>
      </c>
      <c r="B74" s="37" t="s">
        <v>182</v>
      </c>
      <c r="C74" s="8" t="s">
        <v>196</v>
      </c>
      <c r="D74" s="9" t="s">
        <v>3</v>
      </c>
      <c r="E74" s="38">
        <v>4</v>
      </c>
      <c r="F74" s="10">
        <v>86.45</v>
      </c>
      <c r="G74" s="10">
        <f t="shared" si="31"/>
        <v>345.8</v>
      </c>
      <c r="H74" s="10">
        <f t="shared" si="32"/>
        <v>105.87882373323221</v>
      </c>
      <c r="I74" s="12">
        <f t="shared" si="33"/>
        <v>423.51</v>
      </c>
    </row>
    <row r="75" spans="1:9" x14ac:dyDescent="0.25">
      <c r="A75" s="11"/>
      <c r="B75" s="37"/>
      <c r="C75" s="37"/>
      <c r="D75" s="37"/>
      <c r="E75" s="38"/>
      <c r="F75" s="37"/>
      <c r="G75" s="37"/>
      <c r="H75" s="37"/>
      <c r="I75" s="49"/>
    </row>
    <row r="76" spans="1:9" s="34" customFormat="1" x14ac:dyDescent="0.25">
      <c r="A76" s="27" t="s">
        <v>197</v>
      </c>
      <c r="B76" s="121" t="s">
        <v>29</v>
      </c>
      <c r="C76" s="121"/>
      <c r="D76" s="121"/>
      <c r="E76" s="121"/>
      <c r="F76" s="121"/>
      <c r="G76" s="121"/>
      <c r="H76" s="28" t="s">
        <v>9</v>
      </c>
      <c r="I76" s="32">
        <f>TRUNC(SUM(I77:I79),2)</f>
        <v>17753.39</v>
      </c>
    </row>
    <row r="77" spans="1:9" ht="30" x14ac:dyDescent="0.25">
      <c r="A77" s="11" t="s">
        <v>201</v>
      </c>
      <c r="B77" s="7" t="s">
        <v>199</v>
      </c>
      <c r="C77" s="8" t="s">
        <v>200</v>
      </c>
      <c r="D77" s="9" t="s">
        <v>25</v>
      </c>
      <c r="E77" s="38">
        <v>440.43</v>
      </c>
      <c r="F77" s="10">
        <v>3.21</v>
      </c>
      <c r="G77" s="10">
        <f>E77*F77</f>
        <v>1413.7802999999999</v>
      </c>
      <c r="H77" s="10">
        <f>F77*(1+$I$11)</f>
        <v>3.9314172837903456</v>
      </c>
      <c r="I77" s="12">
        <f t="shared" ref="I77:I78" si="34">TRUNC(E77*H77,2)</f>
        <v>1731.51</v>
      </c>
    </row>
    <row r="78" spans="1:9" x14ac:dyDescent="0.25">
      <c r="A78" s="11" t="s">
        <v>202</v>
      </c>
      <c r="B78" s="7" t="s">
        <v>103</v>
      </c>
      <c r="C78" s="8" t="s">
        <v>203</v>
      </c>
      <c r="D78" s="9" t="s">
        <v>23</v>
      </c>
      <c r="E78" s="38">
        <v>22.02</v>
      </c>
      <c r="F78" s="10">
        <v>594.09</v>
      </c>
      <c r="G78" s="10">
        <f>E78*F78</f>
        <v>13081.861800000001</v>
      </c>
      <c r="H78" s="10">
        <f>F78*(1+$I$11)</f>
        <v>727.60613524205814</v>
      </c>
      <c r="I78" s="12">
        <f t="shared" si="34"/>
        <v>16021.88</v>
      </c>
    </row>
    <row r="79" spans="1:9" x14ac:dyDescent="0.25">
      <c r="A79" s="47"/>
      <c r="B79" s="45"/>
      <c r="C79" s="45"/>
      <c r="D79" s="45"/>
      <c r="E79" s="45"/>
      <c r="F79" s="45"/>
      <c r="G79" s="45"/>
      <c r="H79" s="45"/>
      <c r="I79" s="48"/>
    </row>
    <row r="80" spans="1:9" s="34" customFormat="1" x14ac:dyDescent="0.25">
      <c r="A80" s="27" t="s">
        <v>59</v>
      </c>
      <c r="B80" s="121" t="s">
        <v>30</v>
      </c>
      <c r="C80" s="121"/>
      <c r="D80" s="121"/>
      <c r="E80" s="121"/>
      <c r="F80" s="121"/>
      <c r="G80" s="121"/>
      <c r="H80" s="28" t="s">
        <v>9</v>
      </c>
      <c r="I80" s="32">
        <f>TRUNC(SUM(I81:I94),2)</f>
        <v>73495.13</v>
      </c>
    </row>
    <row r="81" spans="1:9" ht="45" x14ac:dyDescent="0.25">
      <c r="A81" s="11" t="s">
        <v>204</v>
      </c>
      <c r="B81" s="7" t="s">
        <v>104</v>
      </c>
      <c r="C81" s="8" t="s">
        <v>131</v>
      </c>
      <c r="D81" s="9" t="s">
        <v>25</v>
      </c>
      <c r="E81" s="38">
        <v>127.21</v>
      </c>
      <c r="F81" s="10">
        <v>39.33</v>
      </c>
      <c r="G81" s="10">
        <f t="shared" ref="G81:G83" si="35">E81*F81</f>
        <v>5003.1692999999996</v>
      </c>
      <c r="H81" s="10">
        <f t="shared" ref="H81:H83" si="36">F81*(1+$I$11)</f>
        <v>48.169047280833112</v>
      </c>
      <c r="I81" s="12">
        <f t="shared" ref="I81:I86" si="37">TRUNC(E81*H81,2)</f>
        <v>6127.58</v>
      </c>
    </row>
    <row r="82" spans="1:9" ht="45" x14ac:dyDescent="0.25">
      <c r="A82" s="11" t="s">
        <v>76</v>
      </c>
      <c r="B82" s="7" t="s">
        <v>104</v>
      </c>
      <c r="C82" s="8" t="s">
        <v>205</v>
      </c>
      <c r="D82" s="9" t="s">
        <v>25</v>
      </c>
      <c r="E82" s="38">
        <v>33.119999999999997</v>
      </c>
      <c r="F82" s="10">
        <v>39.33</v>
      </c>
      <c r="G82" s="10">
        <f t="shared" ref="G82" si="38">E82*F82</f>
        <v>1302.6095999999998</v>
      </c>
      <c r="H82" s="10">
        <f t="shared" ref="H82" si="39">F82*(1+$I$11)</f>
        <v>48.169047280833112</v>
      </c>
      <c r="I82" s="12">
        <f t="shared" si="37"/>
        <v>1595.35</v>
      </c>
    </row>
    <row r="83" spans="1:9" x14ac:dyDescent="0.25">
      <c r="A83" s="11" t="s">
        <v>77</v>
      </c>
      <c r="B83" s="7" t="s">
        <v>119</v>
      </c>
      <c r="C83" s="8" t="s">
        <v>120</v>
      </c>
      <c r="D83" s="9" t="s">
        <v>25</v>
      </c>
      <c r="E83" s="38">
        <v>946.01</v>
      </c>
      <c r="F83" s="10">
        <v>36.729999999999997</v>
      </c>
      <c r="G83" s="10">
        <f t="shared" si="35"/>
        <v>34746.9473</v>
      </c>
      <c r="H83" s="10">
        <f t="shared" si="36"/>
        <v>44.984721755021617</v>
      </c>
      <c r="I83" s="12">
        <f t="shared" si="37"/>
        <v>42555.99</v>
      </c>
    </row>
    <row r="84" spans="1:9" ht="30" x14ac:dyDescent="0.25">
      <c r="A84" s="11" t="s">
        <v>78</v>
      </c>
      <c r="B84" s="7" t="s">
        <v>154</v>
      </c>
      <c r="C84" s="8" t="s">
        <v>155</v>
      </c>
      <c r="D84" s="9" t="s">
        <v>25</v>
      </c>
      <c r="E84" s="38">
        <v>12.16</v>
      </c>
      <c r="F84" s="10">
        <v>670.43</v>
      </c>
      <c r="G84" s="10">
        <f t="shared" ref="G84" si="40">E84*F84</f>
        <v>8152.4287999999997</v>
      </c>
      <c r="H84" s="10">
        <f t="shared" ref="H84" si="41">F84*(1+$I$11)</f>
        <v>821.10283164223097</v>
      </c>
      <c r="I84" s="12">
        <f t="shared" si="37"/>
        <v>9984.61</v>
      </c>
    </row>
    <row r="85" spans="1:9" ht="15.75" customHeight="1" x14ac:dyDescent="0.25">
      <c r="A85" s="11" t="s">
        <v>79</v>
      </c>
      <c r="B85" s="7" t="s">
        <v>206</v>
      </c>
      <c r="C85" s="8" t="s">
        <v>207</v>
      </c>
      <c r="D85" s="9" t="s">
        <v>25</v>
      </c>
      <c r="E85" s="38">
        <f>33.21+4.74</f>
        <v>37.950000000000003</v>
      </c>
      <c r="F85" s="10">
        <v>81.66</v>
      </c>
      <c r="G85" s="10">
        <f t="shared" ref="G85" si="42">E85*F85</f>
        <v>3098.9970000000003</v>
      </c>
      <c r="H85" s="10">
        <f t="shared" ref="H85" si="43">F85*(1+$I$11)</f>
        <v>100.01231632221794</v>
      </c>
      <c r="I85" s="12">
        <f t="shared" si="37"/>
        <v>3795.46</v>
      </c>
    </row>
    <row r="86" spans="1:9" ht="15.75" customHeight="1" x14ac:dyDescent="0.25">
      <c r="A86" s="11" t="s">
        <v>80</v>
      </c>
      <c r="B86" s="7" t="s">
        <v>208</v>
      </c>
      <c r="C86" s="8" t="s">
        <v>209</v>
      </c>
      <c r="D86" s="9" t="s">
        <v>24</v>
      </c>
      <c r="E86" s="38">
        <f>61.98*10</f>
        <v>619.79999999999995</v>
      </c>
      <c r="F86" s="10">
        <v>4.88</v>
      </c>
      <c r="G86" s="10">
        <f t="shared" ref="G86" si="44">E86*F86</f>
        <v>3024.6239999999998</v>
      </c>
      <c r="H86" s="10">
        <f t="shared" ref="H86" si="45">F86*(1+$I$11)</f>
        <v>5.976734063830806</v>
      </c>
      <c r="I86" s="12">
        <f t="shared" si="37"/>
        <v>3704.37</v>
      </c>
    </row>
    <row r="87" spans="1:9" ht="15.75" customHeight="1" x14ac:dyDescent="0.25">
      <c r="A87" s="89" t="s">
        <v>229</v>
      </c>
      <c r="B87" s="116" t="s">
        <v>230</v>
      </c>
      <c r="C87" s="117"/>
      <c r="D87" s="117"/>
      <c r="E87" s="117"/>
      <c r="F87" s="117"/>
      <c r="G87" s="117"/>
      <c r="H87" s="118"/>
      <c r="I87" s="12"/>
    </row>
    <row r="88" spans="1:9" ht="15.75" customHeight="1" x14ac:dyDescent="0.25">
      <c r="A88" s="11" t="s">
        <v>231</v>
      </c>
      <c r="B88" s="7" t="s">
        <v>232</v>
      </c>
      <c r="C88" s="8" t="s">
        <v>233</v>
      </c>
      <c r="D88" s="9" t="s">
        <v>18</v>
      </c>
      <c r="E88" s="38">
        <v>2.4</v>
      </c>
      <c r="F88" s="10">
        <v>124.54</v>
      </c>
      <c r="G88" s="10">
        <f t="shared" ref="G88:G89" si="46">E88*F88</f>
        <v>298.89600000000002</v>
      </c>
      <c r="H88" s="10">
        <f t="shared" ref="H88:H89" si="47">F88*(1+$I$11)</f>
        <v>152.52919268637061</v>
      </c>
      <c r="I88" s="12">
        <f t="shared" ref="I88:I89" si="48">TRUNC(E88*H88,2)</f>
        <v>366.07</v>
      </c>
    </row>
    <row r="89" spans="1:9" ht="30" x14ac:dyDescent="0.25">
      <c r="A89" s="11" t="s">
        <v>234</v>
      </c>
      <c r="B89" s="7" t="s">
        <v>239</v>
      </c>
      <c r="C89" s="8" t="s">
        <v>240</v>
      </c>
      <c r="D89" s="9" t="s">
        <v>241</v>
      </c>
      <c r="E89" s="38">
        <v>1</v>
      </c>
      <c r="F89" s="10">
        <v>907.03</v>
      </c>
      <c r="G89" s="10">
        <f t="shared" si="46"/>
        <v>907.03</v>
      </c>
      <c r="H89" s="10">
        <f t="shared" si="47"/>
        <v>1110.8764544910771</v>
      </c>
      <c r="I89" s="12">
        <f t="shared" si="48"/>
        <v>1110.8699999999999</v>
      </c>
    </row>
    <row r="90" spans="1:9" ht="15.75" customHeight="1" x14ac:dyDescent="0.25">
      <c r="A90" s="11" t="s">
        <v>235</v>
      </c>
      <c r="B90" s="9" t="s">
        <v>242</v>
      </c>
      <c r="C90" s="8" t="s">
        <v>246</v>
      </c>
      <c r="D90" s="9" t="s">
        <v>241</v>
      </c>
      <c r="E90" s="38">
        <v>1</v>
      </c>
      <c r="F90" s="10">
        <v>268.52999999999997</v>
      </c>
      <c r="G90" s="10">
        <f t="shared" ref="G90:G93" si="49">E90*F90</f>
        <v>268.52999999999997</v>
      </c>
      <c r="H90" s="10">
        <f t="shared" ref="H90:H93" si="50">F90*(1+$I$11)</f>
        <v>328.87958978698487</v>
      </c>
      <c r="I90" s="12">
        <f t="shared" ref="I90:I93" si="51">TRUNC(E90*H90,2)</f>
        <v>328.87</v>
      </c>
    </row>
    <row r="91" spans="1:9" ht="15.75" customHeight="1" x14ac:dyDescent="0.25">
      <c r="A91" s="11" t="s">
        <v>236</v>
      </c>
      <c r="B91" s="9" t="s">
        <v>243</v>
      </c>
      <c r="C91" s="8" t="s">
        <v>247</v>
      </c>
      <c r="D91" s="9" t="s">
        <v>241</v>
      </c>
      <c r="E91" s="38">
        <v>2</v>
      </c>
      <c r="F91" s="10">
        <v>1354.28</v>
      </c>
      <c r="G91" s="10">
        <f t="shared" si="49"/>
        <v>2708.56</v>
      </c>
      <c r="H91" s="10">
        <f t="shared" si="50"/>
        <v>1658.6416819599967</v>
      </c>
      <c r="I91" s="12">
        <f t="shared" si="51"/>
        <v>3317.28</v>
      </c>
    </row>
    <row r="92" spans="1:9" ht="15.75" customHeight="1" x14ac:dyDescent="0.25">
      <c r="A92" s="11" t="s">
        <v>237</v>
      </c>
      <c r="B92" s="9" t="s">
        <v>244</v>
      </c>
      <c r="C92" s="8" t="s">
        <v>248</v>
      </c>
      <c r="D92" s="9" t="s">
        <v>241</v>
      </c>
      <c r="E92" s="38">
        <v>2</v>
      </c>
      <c r="F92" s="10">
        <v>42.27</v>
      </c>
      <c r="G92" s="10">
        <f t="shared" si="49"/>
        <v>84.54</v>
      </c>
      <c r="H92" s="10">
        <f t="shared" si="50"/>
        <v>51.769784606173808</v>
      </c>
      <c r="I92" s="12">
        <f t="shared" si="51"/>
        <v>103.53</v>
      </c>
    </row>
    <row r="93" spans="1:9" ht="30" x14ac:dyDescent="0.25">
      <c r="A93" s="11" t="s">
        <v>238</v>
      </c>
      <c r="B93" s="37" t="s">
        <v>245</v>
      </c>
      <c r="C93" s="8" t="s">
        <v>249</v>
      </c>
      <c r="D93" s="9" t="s">
        <v>241</v>
      </c>
      <c r="E93" s="38">
        <v>2</v>
      </c>
      <c r="F93" s="10">
        <v>206.23</v>
      </c>
      <c r="G93" s="10">
        <f t="shared" si="49"/>
        <v>412.46</v>
      </c>
      <c r="H93" s="10">
        <f t="shared" si="50"/>
        <v>252.57825122619406</v>
      </c>
      <c r="I93" s="12">
        <f t="shared" si="51"/>
        <v>505.15</v>
      </c>
    </row>
    <row r="94" spans="1:9" x14ac:dyDescent="0.25">
      <c r="A94" s="47"/>
      <c r="B94" s="45"/>
      <c r="C94" s="45"/>
      <c r="D94" s="45"/>
      <c r="E94" s="45"/>
      <c r="F94" s="45"/>
      <c r="G94" s="45"/>
      <c r="H94" s="45"/>
      <c r="I94" s="48"/>
    </row>
    <row r="95" spans="1:9" x14ac:dyDescent="0.25">
      <c r="A95" s="36" t="s">
        <v>60</v>
      </c>
      <c r="B95" s="121" t="s">
        <v>31</v>
      </c>
      <c r="C95" s="121"/>
      <c r="D95" s="121"/>
      <c r="E95" s="121"/>
      <c r="F95" s="121"/>
      <c r="G95" s="121"/>
      <c r="H95" s="28" t="s">
        <v>9</v>
      </c>
      <c r="I95" s="32">
        <f>TRUNC(SUM(I96:I104),2)</f>
        <v>7469.81</v>
      </c>
    </row>
    <row r="96" spans="1:9" ht="45" x14ac:dyDescent="0.25">
      <c r="A96" s="11" t="s">
        <v>214</v>
      </c>
      <c r="B96" s="7" t="s">
        <v>105</v>
      </c>
      <c r="C96" s="8" t="s">
        <v>112</v>
      </c>
      <c r="D96" s="9" t="s">
        <v>3</v>
      </c>
      <c r="E96" s="38">
        <v>1</v>
      </c>
      <c r="F96" s="10">
        <v>569.70000000000005</v>
      </c>
      <c r="G96" s="10">
        <f t="shared" ref="G96:G104" si="52">E96*F96</f>
        <v>569.70000000000005</v>
      </c>
      <c r="H96" s="10">
        <f t="shared" ref="H96:H104" si="53">F96*(1+$I$11)</f>
        <v>697.73471232877262</v>
      </c>
      <c r="I96" s="12">
        <f t="shared" ref="I96:I104" si="54">TRUNC(E96*H96,2)</f>
        <v>697.73</v>
      </c>
    </row>
    <row r="97" spans="1:9" x14ac:dyDescent="0.25">
      <c r="A97" s="11" t="s">
        <v>215</v>
      </c>
      <c r="B97" s="7" t="s">
        <v>106</v>
      </c>
      <c r="C97" s="8" t="s">
        <v>32</v>
      </c>
      <c r="D97" s="9" t="s">
        <v>18</v>
      </c>
      <c r="E97" s="38">
        <v>160</v>
      </c>
      <c r="F97" s="10">
        <v>4.16</v>
      </c>
      <c r="G97" s="10">
        <f t="shared" si="52"/>
        <v>665.6</v>
      </c>
      <c r="H97" s="10">
        <f t="shared" si="53"/>
        <v>5.094920841298392</v>
      </c>
      <c r="I97" s="12">
        <f t="shared" si="54"/>
        <v>815.18</v>
      </c>
    </row>
    <row r="98" spans="1:9" x14ac:dyDescent="0.25">
      <c r="A98" s="11" t="s">
        <v>216</v>
      </c>
      <c r="B98" s="7" t="s">
        <v>107</v>
      </c>
      <c r="C98" s="8" t="s">
        <v>33</v>
      </c>
      <c r="D98" s="9" t="s">
        <v>18</v>
      </c>
      <c r="E98" s="38">
        <v>230</v>
      </c>
      <c r="F98" s="10">
        <v>9.2100000000000009</v>
      </c>
      <c r="G98" s="10">
        <f t="shared" si="52"/>
        <v>2118.3000000000002</v>
      </c>
      <c r="H98" s="10">
        <f t="shared" si="53"/>
        <v>11.279860804893797</v>
      </c>
      <c r="I98" s="12">
        <f t="shared" si="54"/>
        <v>2594.36</v>
      </c>
    </row>
    <row r="99" spans="1:9" ht="30" x14ac:dyDescent="0.25">
      <c r="A99" s="11" t="s">
        <v>217</v>
      </c>
      <c r="B99" s="7" t="s">
        <v>108</v>
      </c>
      <c r="C99" s="8" t="s">
        <v>34</v>
      </c>
      <c r="D99" s="9" t="s">
        <v>3</v>
      </c>
      <c r="E99" s="38">
        <v>6</v>
      </c>
      <c r="F99" s="10">
        <v>31</v>
      </c>
      <c r="G99" s="10">
        <f t="shared" si="52"/>
        <v>186</v>
      </c>
      <c r="H99" s="10">
        <f t="shared" si="53"/>
        <v>37.966958192367827</v>
      </c>
      <c r="I99" s="12">
        <f t="shared" si="54"/>
        <v>227.8</v>
      </c>
    </row>
    <row r="100" spans="1:9" ht="30" x14ac:dyDescent="0.25">
      <c r="A100" s="11" t="s">
        <v>218</v>
      </c>
      <c r="B100" s="7" t="s">
        <v>121</v>
      </c>
      <c r="C100" s="8" t="s">
        <v>35</v>
      </c>
      <c r="D100" s="9" t="s">
        <v>3</v>
      </c>
      <c r="E100" s="38">
        <v>51</v>
      </c>
      <c r="F100" s="10">
        <v>13.76</v>
      </c>
      <c r="G100" s="10">
        <f t="shared" si="52"/>
        <v>701.76</v>
      </c>
      <c r="H100" s="10">
        <f t="shared" si="53"/>
        <v>16.852430475063912</v>
      </c>
      <c r="I100" s="12">
        <f t="shared" si="54"/>
        <v>859.47</v>
      </c>
    </row>
    <row r="101" spans="1:9" ht="30" x14ac:dyDescent="0.25">
      <c r="A101" s="11" t="s">
        <v>219</v>
      </c>
      <c r="B101" s="7" t="s">
        <v>109</v>
      </c>
      <c r="C101" s="8" t="s">
        <v>36</v>
      </c>
      <c r="D101" s="9" t="s">
        <v>3</v>
      </c>
      <c r="E101" s="38">
        <v>15</v>
      </c>
      <c r="F101" s="10">
        <v>22.84</v>
      </c>
      <c r="G101" s="10">
        <f t="shared" si="52"/>
        <v>342.6</v>
      </c>
      <c r="H101" s="10">
        <f t="shared" si="53"/>
        <v>27.97307500366713</v>
      </c>
      <c r="I101" s="12">
        <f t="shared" si="54"/>
        <v>419.59</v>
      </c>
    </row>
    <row r="102" spans="1:9" ht="30" x14ac:dyDescent="0.25">
      <c r="A102" s="11" t="s">
        <v>220</v>
      </c>
      <c r="B102" s="7" t="s">
        <v>110</v>
      </c>
      <c r="C102" s="8" t="s">
        <v>37</v>
      </c>
      <c r="D102" s="9" t="s">
        <v>3</v>
      </c>
      <c r="E102" s="38">
        <f>E100-E101</f>
        <v>36</v>
      </c>
      <c r="F102" s="10">
        <v>22.79</v>
      </c>
      <c r="G102" s="10">
        <f t="shared" si="52"/>
        <v>820.43999999999994</v>
      </c>
      <c r="H102" s="10">
        <f t="shared" si="53"/>
        <v>27.911837974324602</v>
      </c>
      <c r="I102" s="12">
        <f t="shared" si="54"/>
        <v>1004.82</v>
      </c>
    </row>
    <row r="103" spans="1:9" x14ac:dyDescent="0.25">
      <c r="A103" s="11" t="s">
        <v>221</v>
      </c>
      <c r="B103" s="7" t="s">
        <v>122</v>
      </c>
      <c r="C103" s="8" t="s">
        <v>38</v>
      </c>
      <c r="D103" s="9" t="s">
        <v>3</v>
      </c>
      <c r="E103" s="38">
        <v>13</v>
      </c>
      <c r="F103" s="10">
        <v>17.38</v>
      </c>
      <c r="G103" s="10">
        <f t="shared" si="52"/>
        <v>225.94</v>
      </c>
      <c r="H103" s="10">
        <f t="shared" si="53"/>
        <v>21.28599139946299</v>
      </c>
      <c r="I103" s="12">
        <f t="shared" si="54"/>
        <v>276.70999999999998</v>
      </c>
    </row>
    <row r="104" spans="1:9" ht="30.75" thickBot="1" x14ac:dyDescent="0.3">
      <c r="A104" s="25" t="s">
        <v>222</v>
      </c>
      <c r="B104" s="13" t="s">
        <v>111</v>
      </c>
      <c r="C104" s="14" t="s">
        <v>39</v>
      </c>
      <c r="D104" s="15" t="s">
        <v>3</v>
      </c>
      <c r="E104" s="40">
        <v>20</v>
      </c>
      <c r="F104" s="16">
        <v>23.44</v>
      </c>
      <c r="G104" s="16">
        <f t="shared" si="52"/>
        <v>468.8</v>
      </c>
      <c r="H104" s="16">
        <f t="shared" si="53"/>
        <v>28.707919355777477</v>
      </c>
      <c r="I104" s="17">
        <f t="shared" si="54"/>
        <v>574.15</v>
      </c>
    </row>
    <row r="105" spans="1:9" ht="15.75" thickBot="1" x14ac:dyDescent="0.3">
      <c r="A105" s="18"/>
      <c r="B105" s="19"/>
      <c r="C105" s="20"/>
      <c r="D105" s="21"/>
      <c r="E105" s="41"/>
      <c r="F105" s="22"/>
      <c r="G105" s="22"/>
      <c r="H105" s="43" t="s">
        <v>177</v>
      </c>
      <c r="I105" s="24">
        <f>TRUNC(SUM(I18:I104)/2,2)</f>
        <v>404132.17</v>
      </c>
    </row>
    <row r="109" spans="1:9" ht="15" customHeight="1" x14ac:dyDescent="0.25">
      <c r="A109" s="128" t="s">
        <v>48</v>
      </c>
      <c r="B109" s="128"/>
      <c r="C109" s="128"/>
      <c r="D109" s="128"/>
      <c r="E109" s="128"/>
      <c r="F109" s="128"/>
      <c r="G109" s="128"/>
      <c r="H109" s="128"/>
      <c r="I109" s="128"/>
    </row>
    <row r="110" spans="1:9" ht="15" customHeight="1" x14ac:dyDescent="0.25">
      <c r="A110" s="128" t="s">
        <v>49</v>
      </c>
      <c r="B110" s="128"/>
      <c r="C110" s="128"/>
      <c r="D110" s="128"/>
      <c r="E110" s="128"/>
      <c r="F110" s="128"/>
      <c r="G110" s="128"/>
      <c r="H110" s="128"/>
      <c r="I110" s="128"/>
    </row>
    <row r="111" spans="1:9" ht="15" customHeight="1" x14ac:dyDescent="0.25">
      <c r="A111" s="128" t="s">
        <v>227</v>
      </c>
      <c r="B111" s="128"/>
      <c r="C111" s="128"/>
      <c r="D111" s="128"/>
      <c r="E111" s="128"/>
      <c r="F111" s="128"/>
      <c r="G111" s="128"/>
      <c r="H111" s="128"/>
      <c r="I111" s="128"/>
    </row>
  </sheetData>
  <mergeCells count="30">
    <mergeCell ref="A1:I9"/>
    <mergeCell ref="B67:G67"/>
    <mergeCell ref="A111:I111"/>
    <mergeCell ref="A110:I110"/>
    <mergeCell ref="A109:I109"/>
    <mergeCell ref="H15:I15"/>
    <mergeCell ref="H16:I16"/>
    <mergeCell ref="B48:G48"/>
    <mergeCell ref="A16:A17"/>
    <mergeCell ref="B16:B17"/>
    <mergeCell ref="C16:C17"/>
    <mergeCell ref="B35:G35"/>
    <mergeCell ref="B40:G40"/>
    <mergeCell ref="F16:G16"/>
    <mergeCell ref="D16:D17"/>
    <mergeCell ref="A11:G11"/>
    <mergeCell ref="A13:B13"/>
    <mergeCell ref="A14:B14"/>
    <mergeCell ref="A12:B12"/>
    <mergeCell ref="H12:I12"/>
    <mergeCell ref="C14:D14"/>
    <mergeCell ref="B87:H87"/>
    <mergeCell ref="E16:E17"/>
    <mergeCell ref="B18:G18"/>
    <mergeCell ref="B27:G27"/>
    <mergeCell ref="B95:G95"/>
    <mergeCell ref="B53:G53"/>
    <mergeCell ref="B61:G61"/>
    <mergeCell ref="B76:G76"/>
    <mergeCell ref="B80:G80"/>
  </mergeCells>
  <phoneticPr fontId="4" type="noConversion"/>
  <printOptions horizontalCentered="1"/>
  <pageMargins left="0.51181102362204722" right="0.51181102362204722" top="0.39370078740157483" bottom="0.39370078740157483" header="0.31496062992125984" footer="0.31496062992125984"/>
  <pageSetup paperSize="9" scale="64" fitToHeight="100" orientation="portrait" r:id="rId1"/>
  <headerFooter>
    <oddFooter>&amp;CFolha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5"/>
  <sheetViews>
    <sheetView topLeftCell="A31" workbookViewId="0">
      <selection activeCell="C30" sqref="C30"/>
    </sheetView>
  </sheetViews>
  <sheetFormatPr defaultRowHeight="15" x14ac:dyDescent="0.25"/>
  <cols>
    <col min="1" max="1" width="21.5703125" customWidth="1"/>
    <col min="2" max="2" width="29.42578125" customWidth="1"/>
    <col min="3" max="3" width="26.42578125" bestFit="1" customWidth="1"/>
  </cols>
  <sheetData>
    <row r="5" spans="1:4" ht="18" x14ac:dyDescent="0.25">
      <c r="A5" s="90"/>
      <c r="B5" s="90"/>
      <c r="C5" s="90"/>
      <c r="D5" s="90"/>
    </row>
    <row r="6" spans="1:4" ht="18" x14ac:dyDescent="0.25">
      <c r="A6" s="90"/>
      <c r="B6" s="90"/>
      <c r="C6" s="90"/>
      <c r="D6" s="90"/>
    </row>
    <row r="7" spans="1:4" ht="15.75" x14ac:dyDescent="0.25">
      <c r="A7" s="149" t="s">
        <v>253</v>
      </c>
      <c r="B7" s="149"/>
      <c r="C7" s="149"/>
      <c r="D7" s="149"/>
    </row>
    <row r="8" spans="1:4" x14ac:dyDescent="0.25">
      <c r="A8" s="91"/>
      <c r="B8" s="92"/>
    </row>
    <row r="9" spans="1:4" x14ac:dyDescent="0.25">
      <c r="A9" s="150" t="s">
        <v>134</v>
      </c>
      <c r="B9" s="150"/>
      <c r="C9" s="150"/>
      <c r="D9" s="150"/>
    </row>
    <row r="10" spans="1:4" x14ac:dyDescent="0.25">
      <c r="A10" s="151" t="s">
        <v>254</v>
      </c>
      <c r="B10" s="151"/>
      <c r="C10" s="151"/>
      <c r="D10" s="151"/>
    </row>
    <row r="11" spans="1:4" x14ac:dyDescent="0.25">
      <c r="A11" s="151" t="s">
        <v>255</v>
      </c>
      <c r="B11" s="151"/>
      <c r="C11" s="151"/>
      <c r="D11" s="151"/>
    </row>
    <row r="12" spans="1:4" x14ac:dyDescent="0.25">
      <c r="A12" s="93" t="s">
        <v>256</v>
      </c>
      <c r="B12" s="94">
        <v>44594</v>
      </c>
    </row>
    <row r="13" spans="1:4" x14ac:dyDescent="0.25">
      <c r="A13" s="95" t="s">
        <v>257</v>
      </c>
      <c r="B13" s="152" t="str">
        <f>Orçamento!$C$12</f>
        <v>REFORMA E AMPLIAÇÃO DO PRÉDIO DA CÂMARA MUNICIPAL DE DUARTINA</v>
      </c>
      <c r="C13" s="153"/>
      <c r="D13" s="153"/>
    </row>
    <row r="14" spans="1:4" x14ac:dyDescent="0.25">
      <c r="A14" s="96"/>
      <c r="B14" s="153"/>
      <c r="C14" s="153"/>
      <c r="D14" s="153"/>
    </row>
    <row r="15" spans="1:4" x14ac:dyDescent="0.25">
      <c r="A15" s="96"/>
      <c r="B15" s="95"/>
      <c r="C15" s="95"/>
      <c r="D15" s="95"/>
    </row>
    <row r="16" spans="1:4" ht="15.75" thickBot="1" x14ac:dyDescent="0.3">
      <c r="A16" s="96"/>
    </row>
    <row r="17" spans="1:4" ht="15.75" x14ac:dyDescent="0.25">
      <c r="A17" s="154" t="s">
        <v>258</v>
      </c>
      <c r="B17" s="155"/>
      <c r="C17" s="156"/>
      <c r="D17" s="97"/>
    </row>
    <row r="18" spans="1:4" x14ac:dyDescent="0.25">
      <c r="A18" s="98" t="s">
        <v>259</v>
      </c>
      <c r="B18" s="99" t="s">
        <v>210</v>
      </c>
      <c r="C18" s="100" t="s">
        <v>260</v>
      </c>
    </row>
    <row r="19" spans="1:4" x14ac:dyDescent="0.25">
      <c r="A19" s="112" t="s">
        <v>261</v>
      </c>
      <c r="B19" s="101" t="s">
        <v>262</v>
      </c>
      <c r="C19" s="113">
        <v>0.03</v>
      </c>
    </row>
    <row r="20" spans="1:4" x14ac:dyDescent="0.25">
      <c r="A20" s="112" t="s">
        <v>263</v>
      </c>
      <c r="B20" s="101" t="s">
        <v>264</v>
      </c>
      <c r="C20" s="113">
        <v>8.0000000000000002E-3</v>
      </c>
    </row>
    <row r="21" spans="1:4" x14ac:dyDescent="0.25">
      <c r="A21" s="112" t="s">
        <v>265</v>
      </c>
      <c r="B21" s="101" t="s">
        <v>266</v>
      </c>
      <c r="C21" s="113">
        <v>9.7000000000000003E-3</v>
      </c>
    </row>
    <row r="22" spans="1:4" x14ac:dyDescent="0.25">
      <c r="A22" s="112" t="s">
        <v>267</v>
      </c>
      <c r="B22" s="101" t="s">
        <v>268</v>
      </c>
      <c r="C22" s="113">
        <v>0</v>
      </c>
    </row>
    <row r="23" spans="1:4" x14ac:dyDescent="0.25">
      <c r="A23" s="112" t="s">
        <v>269</v>
      </c>
      <c r="B23" s="101" t="s">
        <v>270</v>
      </c>
      <c r="C23" s="113">
        <v>5.8999999999999999E-3</v>
      </c>
    </row>
    <row r="24" spans="1:4" x14ac:dyDescent="0.25">
      <c r="A24" s="112" t="s">
        <v>271</v>
      </c>
      <c r="B24" s="101" t="s">
        <v>272</v>
      </c>
      <c r="C24" s="113">
        <v>6.1600000000000002E-2</v>
      </c>
    </row>
    <row r="25" spans="1:4" x14ac:dyDescent="0.25">
      <c r="A25" s="112" t="s">
        <v>273</v>
      </c>
      <c r="B25" s="101" t="s">
        <v>274</v>
      </c>
      <c r="C25" s="113">
        <f>C26+C27+C28+C29</f>
        <v>8.6499999999999994E-2</v>
      </c>
    </row>
    <row r="26" spans="1:4" x14ac:dyDescent="0.25">
      <c r="A26" s="114"/>
      <c r="B26" s="102" t="s">
        <v>275</v>
      </c>
      <c r="C26" s="113">
        <v>6.4999999999999997E-3</v>
      </c>
    </row>
    <row r="27" spans="1:4" x14ac:dyDescent="0.25">
      <c r="A27" s="114"/>
      <c r="B27" s="102" t="s">
        <v>276</v>
      </c>
      <c r="C27" s="113">
        <v>0.03</v>
      </c>
    </row>
    <row r="28" spans="1:4" x14ac:dyDescent="0.25">
      <c r="A28" s="114"/>
      <c r="B28" s="102" t="s">
        <v>277</v>
      </c>
      <c r="C28" s="113">
        <v>0.05</v>
      </c>
    </row>
    <row r="29" spans="1:4" x14ac:dyDescent="0.25">
      <c r="A29" s="114"/>
      <c r="B29" s="103" t="s">
        <v>278</v>
      </c>
      <c r="C29" s="113">
        <v>0</v>
      </c>
    </row>
    <row r="30" spans="1:4" ht="15.75" thickBot="1" x14ac:dyDescent="0.3">
      <c r="A30" s="145" t="s">
        <v>279</v>
      </c>
      <c r="B30" s="146"/>
      <c r="C30" s="104">
        <f>(((1+C19+C20+C21+C22)*(1+C23)*(1+C24))/(1-C25))-1</f>
        <v>0.22474058685057496</v>
      </c>
    </row>
    <row r="31" spans="1:4" x14ac:dyDescent="0.25">
      <c r="C31" s="105"/>
    </row>
    <row r="32" spans="1:4" ht="15" customHeight="1" x14ac:dyDescent="0.25">
      <c r="A32" s="147" t="s">
        <v>282</v>
      </c>
      <c r="B32" s="147"/>
      <c r="C32" s="147"/>
    </row>
    <row r="33" spans="1:4" x14ac:dyDescent="0.25">
      <c r="A33" s="147"/>
      <c r="B33" s="147"/>
      <c r="C33" s="147"/>
    </row>
    <row r="34" spans="1:4" x14ac:dyDescent="0.25">
      <c r="A34" s="147"/>
      <c r="B34" s="147"/>
      <c r="C34" s="147"/>
    </row>
    <row r="36" spans="1:4" x14ac:dyDescent="0.25">
      <c r="A36" s="106"/>
      <c r="B36" s="107"/>
      <c r="C36" s="107"/>
      <c r="D36" s="107"/>
    </row>
    <row r="41" spans="1:4" x14ac:dyDescent="0.25">
      <c r="A41" s="108" t="s">
        <v>280</v>
      </c>
      <c r="B41" s="109"/>
      <c r="C41" s="110" t="s">
        <v>281</v>
      </c>
    </row>
    <row r="42" spans="1:4" x14ac:dyDescent="0.25">
      <c r="A42" s="108" t="s">
        <v>48</v>
      </c>
    </row>
    <row r="43" spans="1:4" x14ac:dyDescent="0.25">
      <c r="A43" s="108" t="s">
        <v>49</v>
      </c>
    </row>
    <row r="44" spans="1:4" x14ac:dyDescent="0.25">
      <c r="A44" s="148" t="s">
        <v>227</v>
      </c>
      <c r="B44" s="148"/>
      <c r="C44" s="148"/>
    </row>
    <row r="45" spans="1:4" x14ac:dyDescent="0.25">
      <c r="A45" s="111"/>
    </row>
  </sheetData>
  <protectedRanges>
    <protectedRange sqref="B9:D13" name="Intervalo2"/>
    <protectedRange sqref="C19:C24 C26:C29" name="Intervalo1_1"/>
  </protectedRanges>
  <mergeCells count="9">
    <mergeCell ref="A30:B30"/>
    <mergeCell ref="A32:C34"/>
    <mergeCell ref="A44:C44"/>
    <mergeCell ref="A7:D7"/>
    <mergeCell ref="A9:D9"/>
    <mergeCell ref="A10:D10"/>
    <mergeCell ref="A11:D11"/>
    <mergeCell ref="B13:D14"/>
    <mergeCell ref="A17:C17"/>
  </mergeCells>
  <pageMargins left="0.511811024" right="0.511811024" top="0.78740157499999996" bottom="0.78740157499999996" header="0.31496062000000002" footer="0.31496062000000002"/>
  <pageSetup paperSize="9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tabSelected="1" topLeftCell="A28" zoomScale="70" zoomScaleNormal="70" workbookViewId="0">
      <selection activeCell="J15" sqref="J15:K15"/>
    </sheetView>
  </sheetViews>
  <sheetFormatPr defaultRowHeight="15" x14ac:dyDescent="0.25"/>
  <cols>
    <col min="2" max="2" width="12.42578125" customWidth="1"/>
    <col min="3" max="3" width="44" customWidth="1"/>
    <col min="4" max="4" width="20.7109375" style="2" bestFit="1" customWidth="1"/>
    <col min="5" max="5" width="10.7109375" style="66" bestFit="1" customWidth="1"/>
    <col min="6" max="6" width="16.28515625" customWidth="1"/>
    <col min="7" max="7" width="17.28515625" bestFit="1" customWidth="1"/>
    <col min="8" max="11" width="17.7109375" bestFit="1" customWidth="1"/>
  </cols>
  <sheetData>
    <row r="1" spans="1:11" x14ac:dyDescent="0.25">
      <c r="A1" s="4"/>
      <c r="B1" s="5"/>
      <c r="C1" s="3"/>
      <c r="D1" s="57"/>
      <c r="E1" s="61"/>
      <c r="F1" s="2"/>
      <c r="G1" s="2"/>
      <c r="H1" s="2"/>
      <c r="I1" s="2"/>
    </row>
    <row r="2" spans="1:11" x14ac:dyDescent="0.25">
      <c r="A2" s="4"/>
      <c r="B2" s="5"/>
      <c r="C2" s="3"/>
      <c r="D2" s="57"/>
      <c r="E2" s="61"/>
      <c r="F2" s="2"/>
      <c r="G2" s="2"/>
      <c r="H2" s="2"/>
      <c r="I2" s="2"/>
    </row>
    <row r="3" spans="1:11" x14ac:dyDescent="0.25">
      <c r="A3" s="4"/>
      <c r="B3" s="5"/>
      <c r="C3" s="3"/>
      <c r="D3" s="57"/>
      <c r="E3" s="61"/>
      <c r="F3" s="2"/>
      <c r="G3" s="2"/>
      <c r="H3" s="2"/>
      <c r="I3" s="2"/>
    </row>
    <row r="4" spans="1:11" x14ac:dyDescent="0.25">
      <c r="A4" s="4"/>
      <c r="B4" s="5"/>
      <c r="C4" s="3"/>
      <c r="D4" s="57"/>
      <c r="E4" s="61"/>
      <c r="F4" s="2"/>
      <c r="G4" s="2"/>
      <c r="H4" s="2"/>
      <c r="I4" s="2"/>
    </row>
    <row r="5" spans="1:11" x14ac:dyDescent="0.25">
      <c r="A5" s="4"/>
      <c r="B5" s="5"/>
      <c r="C5" s="3"/>
      <c r="D5" s="57"/>
      <c r="E5" s="61"/>
      <c r="F5" s="2"/>
      <c r="G5" s="2"/>
      <c r="H5" s="2"/>
      <c r="I5" s="2"/>
    </row>
    <row r="6" spans="1:11" x14ac:dyDescent="0.25">
      <c r="A6" s="4"/>
      <c r="B6" s="5"/>
      <c r="C6" s="3"/>
      <c r="D6" s="57"/>
      <c r="E6" s="61"/>
      <c r="F6" s="2"/>
      <c r="G6" s="2"/>
      <c r="H6" s="2"/>
      <c r="I6" s="2"/>
    </row>
    <row r="7" spans="1:11" x14ac:dyDescent="0.25">
      <c r="A7" s="4"/>
      <c r="B7" s="5"/>
      <c r="C7" s="3"/>
      <c r="D7" s="57"/>
      <c r="E7" s="61"/>
      <c r="F7" s="2"/>
      <c r="G7" s="2"/>
      <c r="H7" s="2"/>
      <c r="I7" s="2"/>
    </row>
    <row r="8" spans="1:11" x14ac:dyDescent="0.25">
      <c r="A8" s="4"/>
      <c r="B8" s="5"/>
      <c r="C8" s="3"/>
      <c r="D8" s="57"/>
      <c r="E8" s="61"/>
      <c r="F8" s="2"/>
      <c r="G8" s="2"/>
      <c r="H8" s="2"/>
      <c r="I8" s="2"/>
    </row>
    <row r="9" spans="1:11" x14ac:dyDescent="0.25">
      <c r="A9" s="4"/>
      <c r="B9" s="5"/>
      <c r="C9" s="3"/>
      <c r="D9" s="57"/>
      <c r="E9" s="61"/>
      <c r="F9" s="2"/>
      <c r="G9" s="2"/>
      <c r="H9" s="2"/>
      <c r="I9" s="2"/>
    </row>
    <row r="10" spans="1:11" ht="15.75" thickBot="1" x14ac:dyDescent="0.3">
      <c r="A10" s="4"/>
      <c r="B10" s="5"/>
      <c r="C10" s="3"/>
      <c r="D10" s="57"/>
      <c r="E10" s="61"/>
      <c r="F10" s="2"/>
      <c r="G10" s="2"/>
      <c r="H10" s="2"/>
      <c r="I10" s="2"/>
    </row>
    <row r="11" spans="1:11" ht="21.75" thickBot="1" x14ac:dyDescent="0.3">
      <c r="A11" s="142" t="s">
        <v>228</v>
      </c>
      <c r="B11" s="143"/>
      <c r="C11" s="143"/>
      <c r="D11" s="143"/>
      <c r="E11" s="143"/>
      <c r="F11" s="143"/>
      <c r="G11" s="143"/>
      <c r="H11" s="143"/>
      <c r="I11" s="144"/>
      <c r="J11" s="26" t="s">
        <v>13</v>
      </c>
      <c r="K11" s="115">
        <f>BDI!C30</f>
        <v>0.22474058685057496</v>
      </c>
    </row>
    <row r="12" spans="1:11" ht="15.75" thickBot="1" x14ac:dyDescent="0.3">
      <c r="A12" s="177" t="s">
        <v>42</v>
      </c>
      <c r="B12" s="178"/>
      <c r="C12" s="50" t="s">
        <v>133</v>
      </c>
      <c r="D12" s="58"/>
      <c r="E12" s="62"/>
      <c r="F12" s="51"/>
      <c r="G12" s="51"/>
      <c r="H12" s="83"/>
      <c r="I12" s="84"/>
      <c r="J12" s="123"/>
      <c r="K12" s="124"/>
    </row>
    <row r="13" spans="1:11" ht="15.75" thickBot="1" x14ac:dyDescent="0.3">
      <c r="A13" s="179" t="s">
        <v>43</v>
      </c>
      <c r="B13" s="180"/>
      <c r="C13" s="20" t="s">
        <v>134</v>
      </c>
      <c r="D13" s="59"/>
      <c r="E13" s="63"/>
      <c r="F13" s="22"/>
      <c r="G13" s="22"/>
      <c r="H13" s="85"/>
      <c r="I13" s="86"/>
      <c r="J13" s="26" t="s">
        <v>12</v>
      </c>
      <c r="K13" s="29">
        <f>Orçamento!I13</f>
        <v>44593</v>
      </c>
    </row>
    <row r="14" spans="1:11" ht="15.75" thickBot="1" x14ac:dyDescent="0.3">
      <c r="A14" s="179" t="s">
        <v>44</v>
      </c>
      <c r="B14" s="180"/>
      <c r="C14" s="181" t="s">
        <v>135</v>
      </c>
      <c r="D14" s="181"/>
      <c r="E14" s="64"/>
      <c r="F14" s="56"/>
      <c r="G14" s="22"/>
      <c r="H14" s="85"/>
      <c r="I14" s="86"/>
      <c r="J14" s="26" t="s">
        <v>117</v>
      </c>
      <c r="K14" s="30" t="s">
        <v>250</v>
      </c>
    </row>
    <row r="15" spans="1:11" ht="15.75" thickBot="1" x14ac:dyDescent="0.3">
      <c r="A15" s="52"/>
      <c r="B15" s="53"/>
      <c r="C15" s="54"/>
      <c r="D15" s="60"/>
      <c r="E15" s="65"/>
      <c r="F15" s="55"/>
      <c r="G15" s="55"/>
      <c r="H15" s="87"/>
      <c r="I15" s="88"/>
      <c r="J15" s="123" t="s">
        <v>11</v>
      </c>
      <c r="K15" s="124"/>
    </row>
    <row r="16" spans="1:11" ht="15.75" thickBot="1" x14ac:dyDescent="0.3"/>
    <row r="17" spans="1:11" ht="15.75" thickBot="1" x14ac:dyDescent="0.3">
      <c r="A17" s="173" t="s">
        <v>132</v>
      </c>
      <c r="B17" s="174"/>
      <c r="C17" s="67" t="s">
        <v>210</v>
      </c>
      <c r="D17" s="68" t="s">
        <v>211</v>
      </c>
      <c r="E17" s="69" t="s">
        <v>212</v>
      </c>
      <c r="F17" s="175" t="s">
        <v>213</v>
      </c>
      <c r="G17" s="175"/>
      <c r="H17" s="175"/>
      <c r="I17" s="175"/>
      <c r="J17" s="175"/>
      <c r="K17" s="176"/>
    </row>
    <row r="18" spans="1:11" ht="15.75" thickBot="1" x14ac:dyDescent="0.3">
      <c r="A18" s="70"/>
      <c r="B18" s="67"/>
      <c r="C18" s="67"/>
      <c r="D18" s="71"/>
      <c r="E18" s="72"/>
      <c r="F18" s="73" t="s">
        <v>45</v>
      </c>
      <c r="G18" s="73" t="s">
        <v>46</v>
      </c>
      <c r="H18" s="73" t="s">
        <v>47</v>
      </c>
      <c r="I18" s="73" t="s">
        <v>223</v>
      </c>
      <c r="J18" s="73" t="s">
        <v>224</v>
      </c>
      <c r="K18" s="73" t="s">
        <v>225</v>
      </c>
    </row>
    <row r="19" spans="1:11" x14ac:dyDescent="0.25">
      <c r="A19" s="166">
        <v>1</v>
      </c>
      <c r="B19" s="167"/>
      <c r="C19" s="164" t="str">
        <f>Orçamento!B18</f>
        <v>SERVIÇOS PRELIMINARES E DEMOLIÇÕES</v>
      </c>
      <c r="D19" s="162">
        <f>Orçamento!I18</f>
        <v>13127.17</v>
      </c>
      <c r="E19" s="158">
        <f>D19/$D$41</f>
        <v>3.2482368330143084E-2</v>
      </c>
      <c r="F19" s="78">
        <f>D19*F20</f>
        <v>13127.17</v>
      </c>
      <c r="G19" s="80"/>
      <c r="H19" s="80"/>
      <c r="I19" s="80"/>
      <c r="J19" s="80"/>
      <c r="K19" s="80"/>
    </row>
    <row r="20" spans="1:11" ht="15.75" thickBot="1" x14ac:dyDescent="0.3">
      <c r="A20" s="168"/>
      <c r="B20" s="169"/>
      <c r="C20" s="170"/>
      <c r="D20" s="163"/>
      <c r="E20" s="159"/>
      <c r="F20" s="79">
        <v>1</v>
      </c>
      <c r="G20" s="81"/>
      <c r="H20" s="81"/>
      <c r="I20" s="81"/>
      <c r="J20" s="81"/>
      <c r="K20" s="81"/>
    </row>
    <row r="21" spans="1:11" x14ac:dyDescent="0.25">
      <c r="A21" s="166">
        <v>2</v>
      </c>
      <c r="B21" s="167"/>
      <c r="C21" s="164" t="str">
        <f>Orçamento!B27</f>
        <v>INFRAESTRUTURA BROCAS E VIGAS BALDRAME</v>
      </c>
      <c r="D21" s="162">
        <f>Orçamento!I27</f>
        <v>29973.56</v>
      </c>
      <c r="E21" s="158">
        <f>D21/$D$41</f>
        <v>7.4167715972722495E-2</v>
      </c>
      <c r="F21" s="78">
        <f>D21*F22</f>
        <v>14986.78</v>
      </c>
      <c r="G21" s="78">
        <f>D21*G22</f>
        <v>14986.78</v>
      </c>
      <c r="H21" s="80"/>
      <c r="I21" s="80"/>
      <c r="J21" s="80"/>
      <c r="K21" s="80"/>
    </row>
    <row r="22" spans="1:11" ht="15.75" thickBot="1" x14ac:dyDescent="0.3">
      <c r="A22" s="168"/>
      <c r="B22" s="169"/>
      <c r="C22" s="165"/>
      <c r="D22" s="163"/>
      <c r="E22" s="159"/>
      <c r="F22" s="79">
        <v>0.5</v>
      </c>
      <c r="G22" s="79">
        <v>0.5</v>
      </c>
      <c r="H22" s="81"/>
      <c r="I22" s="81"/>
      <c r="J22" s="81"/>
      <c r="K22" s="81"/>
    </row>
    <row r="23" spans="1:11" x14ac:dyDescent="0.25">
      <c r="A23" s="166">
        <v>3</v>
      </c>
      <c r="B23" s="167"/>
      <c r="C23" s="171" t="str">
        <f>Orçamento!B35</f>
        <v>SUPERESTRUTURA - EXECUÇÃO DE PILARES E VIGAS EM CONCRETO ARMADO</v>
      </c>
      <c r="D23" s="162">
        <f>Orçamento!I35</f>
        <v>63180.37</v>
      </c>
      <c r="E23" s="158">
        <f>D23/$D$41</f>
        <v>0.15633590862118205</v>
      </c>
      <c r="F23" s="78">
        <f>D23*F24</f>
        <v>15795.092500000001</v>
      </c>
      <c r="G23" s="78">
        <f>D23*G24</f>
        <v>12636.074000000001</v>
      </c>
      <c r="H23" s="78">
        <f>D23*H24</f>
        <v>34749.203500000003</v>
      </c>
      <c r="I23" s="80"/>
      <c r="J23" s="80"/>
      <c r="K23" s="80"/>
    </row>
    <row r="24" spans="1:11" ht="15.75" thickBot="1" x14ac:dyDescent="0.3">
      <c r="A24" s="168"/>
      <c r="B24" s="169"/>
      <c r="C24" s="172"/>
      <c r="D24" s="163"/>
      <c r="E24" s="159"/>
      <c r="F24" s="79">
        <v>0.25</v>
      </c>
      <c r="G24" s="79">
        <v>0.2</v>
      </c>
      <c r="H24" s="82">
        <f>100%-(F24+G24)</f>
        <v>0.55000000000000004</v>
      </c>
      <c r="I24" s="81"/>
      <c r="J24" s="81"/>
      <c r="K24" s="81"/>
    </row>
    <row r="25" spans="1:11" x14ac:dyDescent="0.25">
      <c r="A25" s="166">
        <v>4</v>
      </c>
      <c r="B25" s="167"/>
      <c r="C25" s="164" t="str">
        <f>Orçamento!B40</f>
        <v>ALVENARIA DE VEDAÇÃO</v>
      </c>
      <c r="D25" s="162">
        <f>Orçamento!I40</f>
        <v>84201.42</v>
      </c>
      <c r="E25" s="158">
        <f>D25/$D$41</f>
        <v>0.2083511936206415</v>
      </c>
      <c r="F25" s="78">
        <f>D25*F26</f>
        <v>21050.355</v>
      </c>
      <c r="G25" s="78">
        <f>D25*G26</f>
        <v>37890.639000000003</v>
      </c>
      <c r="H25" s="78">
        <f>D25*H26</f>
        <v>25260.425999999999</v>
      </c>
      <c r="I25" s="80"/>
      <c r="J25" s="80"/>
      <c r="K25" s="80"/>
    </row>
    <row r="26" spans="1:11" ht="15.75" thickBot="1" x14ac:dyDescent="0.3">
      <c r="A26" s="168"/>
      <c r="B26" s="169"/>
      <c r="C26" s="165"/>
      <c r="D26" s="163"/>
      <c r="E26" s="159"/>
      <c r="F26" s="79">
        <v>0.25</v>
      </c>
      <c r="G26" s="79">
        <v>0.45</v>
      </c>
      <c r="H26" s="79">
        <v>0.3</v>
      </c>
      <c r="I26" s="81"/>
      <c r="J26" s="81"/>
      <c r="K26" s="81"/>
    </row>
    <row r="27" spans="1:11" x14ac:dyDescent="0.25">
      <c r="A27" s="166">
        <v>5</v>
      </c>
      <c r="B27" s="167"/>
      <c r="C27" s="164" t="str">
        <f>Orçamento!B48</f>
        <v>LAJES</v>
      </c>
      <c r="D27" s="162">
        <f>Orçamento!I48</f>
        <v>18294.060000000001</v>
      </c>
      <c r="E27" s="158">
        <f>D27/$D$41</f>
        <v>4.5267517307518483E-2</v>
      </c>
      <c r="F27" s="80"/>
      <c r="G27" s="80"/>
      <c r="H27" s="78">
        <f>D27*H28</f>
        <v>9147.0300000000007</v>
      </c>
      <c r="I27" s="78">
        <f>D27*I28</f>
        <v>9147.0300000000007</v>
      </c>
      <c r="J27" s="80"/>
      <c r="K27" s="80"/>
    </row>
    <row r="28" spans="1:11" ht="15.75" thickBot="1" x14ac:dyDescent="0.3">
      <c r="A28" s="168"/>
      <c r="B28" s="169"/>
      <c r="C28" s="165"/>
      <c r="D28" s="163"/>
      <c r="E28" s="159"/>
      <c r="F28" s="81"/>
      <c r="G28" s="81"/>
      <c r="H28" s="79">
        <v>0.5</v>
      </c>
      <c r="I28" s="79">
        <v>0.5</v>
      </c>
      <c r="J28" s="81"/>
      <c r="K28" s="81"/>
    </row>
    <row r="29" spans="1:11" x14ac:dyDescent="0.25">
      <c r="A29" s="166">
        <v>6</v>
      </c>
      <c r="B29" s="167"/>
      <c r="C29" s="164" t="str">
        <f>Orçamento!B53</f>
        <v>COBERTURA</v>
      </c>
      <c r="D29" s="162">
        <f>Orçamento!I53</f>
        <v>39857.21</v>
      </c>
      <c r="E29" s="158">
        <f>D29/$D$41</f>
        <v>9.8624195148829655E-2</v>
      </c>
      <c r="F29" s="80"/>
      <c r="G29" s="80"/>
      <c r="H29" s="80"/>
      <c r="I29" s="78">
        <f>D29*I30</f>
        <v>39857.21</v>
      </c>
      <c r="J29" s="80"/>
      <c r="K29" s="80"/>
    </row>
    <row r="30" spans="1:11" ht="15.75" thickBot="1" x14ac:dyDescent="0.3">
      <c r="A30" s="168"/>
      <c r="B30" s="169"/>
      <c r="C30" s="165"/>
      <c r="D30" s="163"/>
      <c r="E30" s="159"/>
      <c r="F30" s="81"/>
      <c r="G30" s="81"/>
      <c r="H30" s="81"/>
      <c r="I30" s="79">
        <v>1</v>
      </c>
      <c r="J30" s="81"/>
      <c r="K30" s="81"/>
    </row>
    <row r="31" spans="1:11" x14ac:dyDescent="0.25">
      <c r="A31" s="166">
        <v>7</v>
      </c>
      <c r="B31" s="167"/>
      <c r="C31" s="164" t="str">
        <f>Orçamento!B61</f>
        <v>ESQUADRIAS</v>
      </c>
      <c r="D31" s="162">
        <f>Orçamento!I61</f>
        <v>49879.66</v>
      </c>
      <c r="E31" s="158">
        <f>D31/$D$41</f>
        <v>0.12342412631986215</v>
      </c>
      <c r="F31" s="80"/>
      <c r="G31" s="80"/>
      <c r="H31" s="80"/>
      <c r="I31" s="78">
        <f>D31*I32</f>
        <v>19951.864000000001</v>
      </c>
      <c r="J31" s="78">
        <f>D31*J32</f>
        <v>29927.796000000002</v>
      </c>
      <c r="K31" s="80"/>
    </row>
    <row r="32" spans="1:11" ht="15.75" thickBot="1" x14ac:dyDescent="0.3">
      <c r="A32" s="168"/>
      <c r="B32" s="169"/>
      <c r="C32" s="165"/>
      <c r="D32" s="163"/>
      <c r="E32" s="159"/>
      <c r="F32" s="81"/>
      <c r="G32" s="81"/>
      <c r="H32" s="81"/>
      <c r="I32" s="79">
        <v>0.4</v>
      </c>
      <c r="J32" s="79">
        <v>0.6</v>
      </c>
      <c r="K32" s="81"/>
    </row>
    <row r="33" spans="1:11" x14ac:dyDescent="0.25">
      <c r="A33" s="166">
        <v>8</v>
      </c>
      <c r="B33" s="167"/>
      <c r="C33" s="164" t="str">
        <f>Orçamento!B67</f>
        <v>INSTALAÇÕES HIDRÁULICAS - ÁGUA FRIA</v>
      </c>
      <c r="D33" s="162">
        <f>Orçamento!I67</f>
        <v>6900.39</v>
      </c>
      <c r="E33" s="158">
        <f>D33/$D$41</f>
        <v>1.7074587256936266E-2</v>
      </c>
      <c r="F33" s="80"/>
      <c r="G33" s="80"/>
      <c r="H33" s="80"/>
      <c r="I33" s="78">
        <f>D33*I34</f>
        <v>6900.39</v>
      </c>
      <c r="J33" s="80"/>
      <c r="K33" s="80"/>
    </row>
    <row r="34" spans="1:11" ht="15.75" thickBot="1" x14ac:dyDescent="0.3">
      <c r="A34" s="168"/>
      <c r="B34" s="169"/>
      <c r="C34" s="165"/>
      <c r="D34" s="163"/>
      <c r="E34" s="159"/>
      <c r="F34" s="81"/>
      <c r="G34" s="81"/>
      <c r="H34" s="81"/>
      <c r="I34" s="79">
        <v>1</v>
      </c>
      <c r="J34" s="81"/>
      <c r="K34" s="81"/>
    </row>
    <row r="35" spans="1:11" x14ac:dyDescent="0.25">
      <c r="A35" s="166">
        <v>9</v>
      </c>
      <c r="B35" s="167"/>
      <c r="C35" s="164" t="str">
        <f>Orçamento!B76</f>
        <v>PAVIMENTO</v>
      </c>
      <c r="D35" s="162">
        <f>Orçamento!I76</f>
        <v>17753.39</v>
      </c>
      <c r="E35" s="158">
        <f>D35/$D$41</f>
        <v>4.3929662912012175E-2</v>
      </c>
      <c r="F35" s="80"/>
      <c r="G35" s="80"/>
      <c r="H35" s="80"/>
      <c r="I35" s="80"/>
      <c r="J35" s="78">
        <f>D35*J36</f>
        <v>17753.39</v>
      </c>
      <c r="K35" s="80"/>
    </row>
    <row r="36" spans="1:11" ht="15.75" thickBot="1" x14ac:dyDescent="0.3">
      <c r="A36" s="168"/>
      <c r="B36" s="169"/>
      <c r="C36" s="165"/>
      <c r="D36" s="163"/>
      <c r="E36" s="159"/>
      <c r="F36" s="81"/>
      <c r="G36" s="81"/>
      <c r="H36" s="81"/>
      <c r="I36" s="81"/>
      <c r="J36" s="79">
        <v>1</v>
      </c>
      <c r="K36" s="81"/>
    </row>
    <row r="37" spans="1:11" x14ac:dyDescent="0.25">
      <c r="A37" s="166">
        <v>10</v>
      </c>
      <c r="B37" s="167"/>
      <c r="C37" s="164" t="str">
        <f>Orçamento!B80</f>
        <v>ACABAMENTOS</v>
      </c>
      <c r="D37" s="162">
        <f>Orçamento!I80</f>
        <v>73495.13</v>
      </c>
      <c r="E37" s="158">
        <f>D37/$D$41</f>
        <v>0.18185914276510085</v>
      </c>
      <c r="F37" s="80"/>
      <c r="G37" s="80"/>
      <c r="H37" s="80"/>
      <c r="I37" s="80"/>
      <c r="J37" s="78">
        <f>D37*J38</f>
        <v>29398.052000000003</v>
      </c>
      <c r="K37" s="78">
        <f>D37*K38</f>
        <v>44097.078000000001</v>
      </c>
    </row>
    <row r="38" spans="1:11" ht="15.75" thickBot="1" x14ac:dyDescent="0.3">
      <c r="A38" s="168"/>
      <c r="B38" s="169"/>
      <c r="C38" s="165"/>
      <c r="D38" s="163"/>
      <c r="E38" s="159"/>
      <c r="F38" s="81"/>
      <c r="G38" s="81"/>
      <c r="H38" s="81"/>
      <c r="I38" s="81"/>
      <c r="J38" s="79">
        <v>0.4</v>
      </c>
      <c r="K38" s="79">
        <v>0.6</v>
      </c>
    </row>
    <row r="39" spans="1:11" x14ac:dyDescent="0.25">
      <c r="A39" s="166">
        <v>11</v>
      </c>
      <c r="B39" s="167"/>
      <c r="C39" s="164" t="str">
        <f>Orçamento!B95</f>
        <v>INSTALAÇÕES ELÉTRICAS</v>
      </c>
      <c r="D39" s="162">
        <f>Orçamento!I95</f>
        <v>7469.81</v>
      </c>
      <c r="E39" s="158">
        <f>D39/$D$41</f>
        <v>1.8483581745051381E-2</v>
      </c>
      <c r="F39" s="80"/>
      <c r="G39" s="80"/>
      <c r="H39" s="80"/>
      <c r="I39" s="80"/>
      <c r="J39" s="80"/>
      <c r="K39" s="78">
        <f>D39*K40</f>
        <v>7469.81</v>
      </c>
    </row>
    <row r="40" spans="1:11" ht="15.75" thickBot="1" x14ac:dyDescent="0.3">
      <c r="A40" s="168"/>
      <c r="B40" s="169"/>
      <c r="C40" s="165"/>
      <c r="D40" s="163"/>
      <c r="E40" s="159"/>
      <c r="F40" s="81"/>
      <c r="G40" s="81"/>
      <c r="H40" s="81"/>
      <c r="I40" s="81"/>
      <c r="J40" s="81"/>
      <c r="K40" s="79">
        <v>1</v>
      </c>
    </row>
    <row r="41" spans="1:11" ht="15.75" thickBot="1" x14ac:dyDescent="0.3">
      <c r="C41" s="74" t="s">
        <v>177</v>
      </c>
      <c r="D41" s="160">
        <f>TRUNC(SUM(D19:D40),2)</f>
        <v>404132.17</v>
      </c>
      <c r="E41" s="158">
        <f>D41/$D$41</f>
        <v>1</v>
      </c>
      <c r="F41" s="77">
        <f>TRUNC(F19+F21+F23+F25+F27+F29+F31+F33+F35+F37+F39,2)</f>
        <v>64959.39</v>
      </c>
      <c r="G41" s="77">
        <f t="shared" ref="G41:K41" si="0">TRUNC(G19+G21+G23+G25+G27+G29+G31+G33+G35+G37+G39,2)</f>
        <v>65513.49</v>
      </c>
      <c r="H41" s="77">
        <f t="shared" si="0"/>
        <v>69156.649999999994</v>
      </c>
      <c r="I41" s="77">
        <f t="shared" si="0"/>
        <v>75856.490000000005</v>
      </c>
      <c r="J41" s="77">
        <f t="shared" si="0"/>
        <v>77079.23</v>
      </c>
      <c r="K41" s="77">
        <f t="shared" si="0"/>
        <v>51566.879999999997</v>
      </c>
    </row>
    <row r="42" spans="1:11" ht="15.75" thickBot="1" x14ac:dyDescent="0.3">
      <c r="C42" s="75" t="s">
        <v>226</v>
      </c>
      <c r="D42" s="161"/>
      <c r="E42" s="159"/>
      <c r="F42" s="76">
        <f>F41</f>
        <v>64959.39</v>
      </c>
      <c r="G42" s="76">
        <f>G41+F42</f>
        <v>130472.88</v>
      </c>
      <c r="H42" s="76">
        <f t="shared" ref="H42:J42" si="1">H41+G42</f>
        <v>199629.53</v>
      </c>
      <c r="I42" s="76">
        <f t="shared" si="1"/>
        <v>275486.02</v>
      </c>
      <c r="J42" s="76">
        <f t="shared" si="1"/>
        <v>352565.25</v>
      </c>
      <c r="K42" s="76">
        <f>K41+J42+0.02</f>
        <v>404132.15</v>
      </c>
    </row>
    <row r="46" spans="1:11" x14ac:dyDescent="0.25">
      <c r="I46" s="157" t="s">
        <v>48</v>
      </c>
      <c r="J46" s="157"/>
      <c r="K46" s="157"/>
    </row>
    <row r="47" spans="1:11" x14ac:dyDescent="0.25">
      <c r="I47" s="157" t="s">
        <v>49</v>
      </c>
      <c r="J47" s="157"/>
      <c r="K47" s="157"/>
    </row>
    <row r="48" spans="1:11" x14ac:dyDescent="0.25">
      <c r="I48" s="157" t="s">
        <v>227</v>
      </c>
      <c r="J48" s="157"/>
      <c r="K48" s="157"/>
    </row>
  </sheetData>
  <mergeCells count="58">
    <mergeCell ref="A12:B12"/>
    <mergeCell ref="J12:K12"/>
    <mergeCell ref="A13:B13"/>
    <mergeCell ref="A14:B14"/>
    <mergeCell ref="C14:D14"/>
    <mergeCell ref="J15:K15"/>
    <mergeCell ref="A17:B17"/>
    <mergeCell ref="F17:K17"/>
    <mergeCell ref="A19:B20"/>
    <mergeCell ref="A21:B22"/>
    <mergeCell ref="E19:E20"/>
    <mergeCell ref="E21:E22"/>
    <mergeCell ref="D19:D20"/>
    <mergeCell ref="D21:D22"/>
    <mergeCell ref="A35:B36"/>
    <mergeCell ref="A37:B38"/>
    <mergeCell ref="A39:B40"/>
    <mergeCell ref="C19:C20"/>
    <mergeCell ref="C21:C22"/>
    <mergeCell ref="C23:C24"/>
    <mergeCell ref="C25:C26"/>
    <mergeCell ref="C27:C28"/>
    <mergeCell ref="C29:C30"/>
    <mergeCell ref="A23:B24"/>
    <mergeCell ref="A25:B26"/>
    <mergeCell ref="A27:B28"/>
    <mergeCell ref="A29:B30"/>
    <mergeCell ref="A31:B32"/>
    <mergeCell ref="A33:B34"/>
    <mergeCell ref="C35:C36"/>
    <mergeCell ref="D23:D24"/>
    <mergeCell ref="D25:D26"/>
    <mergeCell ref="D27:D28"/>
    <mergeCell ref="C31:C32"/>
    <mergeCell ref="C33:C34"/>
    <mergeCell ref="C37:C38"/>
    <mergeCell ref="C39:C40"/>
    <mergeCell ref="D31:D32"/>
    <mergeCell ref="D33:D34"/>
    <mergeCell ref="D35:D36"/>
    <mergeCell ref="D37:D38"/>
    <mergeCell ref="D39:D40"/>
    <mergeCell ref="I46:K46"/>
    <mergeCell ref="I47:K47"/>
    <mergeCell ref="I48:K48"/>
    <mergeCell ref="A11:I11"/>
    <mergeCell ref="E35:E36"/>
    <mergeCell ref="E37:E38"/>
    <mergeCell ref="E39:E40"/>
    <mergeCell ref="D41:D42"/>
    <mergeCell ref="E41:E42"/>
    <mergeCell ref="E23:E24"/>
    <mergeCell ref="E25:E26"/>
    <mergeCell ref="E27:E28"/>
    <mergeCell ref="E29:E30"/>
    <mergeCell ref="E31:E32"/>
    <mergeCell ref="E33:E34"/>
    <mergeCell ref="D29:D30"/>
  </mergeCells>
  <phoneticPr fontId="4" type="noConversion"/>
  <printOptions horizontalCentered="1"/>
  <pageMargins left="0.51181102362204722" right="0.51181102362204722" top="0.78740157480314965" bottom="0.78740157480314965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Orçamento</vt:lpstr>
      <vt:lpstr>BDI</vt:lpstr>
      <vt:lpstr>Cronograma</vt:lpstr>
      <vt:lpstr>Orçamento!Titulos_de_impressao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Engº Vagner Alexandre de Magalhães</dc:creator>
  <cp:lastModifiedBy>Charbel</cp:lastModifiedBy>
  <cp:lastPrinted>2022-02-08T13:33:05Z</cp:lastPrinted>
  <dcterms:created xsi:type="dcterms:W3CDTF">2020-12-12T21:05:45Z</dcterms:created>
  <dcterms:modified xsi:type="dcterms:W3CDTF">2022-02-08T16:43:55Z</dcterms:modified>
</cp:coreProperties>
</file>